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C:\Users\nelvel\Desktop\"/>
    </mc:Choice>
  </mc:AlternateContent>
  <xr:revisionPtr revIDLastSave="0" documentId="8_{5A214E46-E583-460E-8DAD-CAF3DEBBA549}" xr6:coauthVersionLast="47" xr6:coauthVersionMax="47" xr10:uidLastSave="{00000000-0000-0000-0000-000000000000}"/>
  <bookViews>
    <workbookView xWindow="-120" yWindow="-120" windowWidth="29040" windowHeight="15720" tabRatio="724" firstSheet="1" activeTab="3" xr2:uid="{00000000-000D-0000-FFFF-FFFF00000000}"/>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81029"/>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W75" i="29" l="1"/>
  <c r="V75" i="29" s="1"/>
  <c r="X75" i="29" s="1"/>
  <c r="Y75" i="29" s="1"/>
  <c r="AI170" i="29"/>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47" i="29" l="1"/>
  <c r="AR129" i="29"/>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D79" i="29"/>
  <c r="AH78" i="29"/>
  <c r="AF78" i="29"/>
  <c r="AD78" i="29"/>
  <c r="AH77" i="29"/>
  <c r="AF77" i="29"/>
  <c r="AD77" i="29"/>
  <c r="AH76" i="29"/>
  <c r="AF76" i="29"/>
  <c r="AD76" i="29"/>
  <c r="AH75" i="29"/>
  <c r="AF75" i="29"/>
  <c r="AD75" i="29"/>
  <c r="AO75" i="29"/>
  <c r="AH74" i="29"/>
  <c r="AF74" i="29"/>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74" i="29" l="1"/>
  <c r="AI79" i="29"/>
  <c r="AI95" i="29"/>
  <c r="AI98" i="29"/>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S75" i="29"/>
  <c r="AT75" i="29" s="1"/>
  <c r="AP75" i="29"/>
  <c r="AQ75" i="29" s="1"/>
  <c r="AP69" i="29"/>
  <c r="AQ69" i="29" s="1"/>
  <c r="AS69" i="29"/>
  <c r="AT69" i="29" s="1"/>
  <c r="AS93" i="29"/>
  <c r="AT93" i="29" s="1"/>
  <c r="AU93" i="29"/>
  <c r="AU87" i="29"/>
  <c r="AR75" i="29"/>
  <c r="AR69" i="29"/>
  <c r="AV81" i="29" l="1"/>
  <c r="AV93" i="29"/>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LUZMA</author>
    <author>Portatil</author>
  </authors>
  <commentList>
    <comment ref="A4" authorId="0" shapeId="0" xr:uid="{00000000-0006-0000-0300-000001000000}">
      <text>
        <r>
          <rPr>
            <b/>
            <sz val="9"/>
            <color indexed="81"/>
            <rFont val="Tahoma"/>
            <family val="2"/>
          </rPr>
          <t>(En caso de nuevas versiones por favor diligencie la justificación y los cambios frente a la versión anterior)</t>
        </r>
      </text>
    </comment>
    <comment ref="A6" authorId="0" shapeId="0" xr:uid="{00000000-0006-0000-0300-000002000000}">
      <text>
        <r>
          <rPr>
            <b/>
            <sz val="9"/>
            <color indexed="81"/>
            <rFont val="Tahoma"/>
            <family val="2"/>
          </rPr>
          <t>Escriba el nombre del proceso sobre el cual se realizará la gestión del riesgo.</t>
        </r>
      </text>
    </comment>
    <comment ref="B6" authorId="0" shapeId="0" xr:uid="{00000000-0006-0000-0300-000003000000}">
      <text>
        <r>
          <rPr>
            <b/>
            <sz val="9"/>
            <color indexed="81"/>
            <rFont val="Tahoma"/>
            <family val="2"/>
          </rPr>
          <t>Indique el objetivo estratégico al cual se va a identificar el riesgo y/o al que se asocian los riesgos del proceso.</t>
        </r>
      </text>
    </comment>
    <comment ref="C6" authorId="0" shapeId="0" xr:uid="{00000000-0006-0000-0300-000004000000}">
      <text>
        <r>
          <rPr>
            <b/>
            <sz val="9"/>
            <color indexed="81"/>
            <rFont val="Tahoma"/>
            <family val="2"/>
          </rPr>
          <t>Escriba el objetivo del proceso</t>
        </r>
      </text>
    </comment>
    <comment ref="G8" authorId="0" shapeId="0" xr:uid="{00000000-0006-0000-0300-00000500000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xr:uid="{00000000-0006-0000-0300-000006000000}">
      <text>
        <r>
          <rPr>
            <b/>
            <sz val="9"/>
            <color indexed="81"/>
            <rFont val="Tahoma"/>
            <family val="2"/>
          </rPr>
          <t>Ir a hoja Árbol_G para generar la descripción</t>
        </r>
        <r>
          <rPr>
            <sz val="9"/>
            <color indexed="81"/>
            <rFont val="Tahoma"/>
            <family val="2"/>
          </rPr>
          <t xml:space="preserve">
</t>
        </r>
      </text>
    </comment>
    <comment ref="L8" authorId="0" shapeId="0" xr:uid="{00000000-0006-0000-0300-000007000000}">
      <text>
        <r>
          <rPr>
            <b/>
            <sz val="9"/>
            <color indexed="81"/>
            <rFont val="Tahoma"/>
            <family val="2"/>
          </rPr>
          <t>Máximo 3</t>
        </r>
      </text>
    </comment>
    <comment ref="M8" authorId="0" shapeId="0" xr:uid="{00000000-0006-0000-0300-000008000000}">
      <text>
        <r>
          <rPr>
            <b/>
            <sz val="9"/>
            <color indexed="81"/>
            <rFont val="Tahoma"/>
            <family val="2"/>
          </rPr>
          <t>Máximo 3</t>
        </r>
        <r>
          <rPr>
            <sz val="9"/>
            <color indexed="81"/>
            <rFont val="Tahoma"/>
            <family val="2"/>
          </rPr>
          <t xml:space="preserve">
</t>
        </r>
      </text>
    </comment>
    <comment ref="P8" authorId="1" shapeId="0" xr:uid="{00000000-0006-0000-0300-00000900000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xr:uid="{00000000-0006-0000-0300-00000A00000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xr:uid="{00000000-0006-0000-0300-00000B00000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xr:uid="{00000000-0006-0000-0300-00000C00000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xr:uid="{00000000-0006-0000-0300-00000D00000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xr:uid="{00000000-0006-0000-0300-00000E00000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xr:uid="{00000000-0006-0000-0300-00000F00000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xr:uid="{00000000-0006-0000-0300-00001000000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xr:uid="{00000000-0006-0000-0300-00001100000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xr:uid="{00000000-0006-0000-0300-00001200000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xr:uid="{00000000-0006-0000-0300-000013000000}">
      <text>
        <r>
          <rPr>
            <sz val="9"/>
            <color indexed="81"/>
            <rFont val="Tahoma"/>
            <family val="2"/>
          </rPr>
          <t>Se generan para fortalecer los controles, implementar nuevos controles.</t>
        </r>
      </text>
    </comment>
    <comment ref="BA8" authorId="0" shapeId="0" xr:uid="{00000000-0006-0000-0300-000014000000}">
      <text>
        <r>
          <rPr>
            <b/>
            <sz val="9"/>
            <color indexed="81"/>
            <rFont val="Tahoma"/>
            <family val="2"/>
          </rPr>
          <t>Cargos</t>
        </r>
      </text>
    </comment>
    <comment ref="BB8" authorId="2" shapeId="0" xr:uid="{00000000-0006-0000-0300-000015000000}">
      <text>
        <r>
          <rPr>
            <b/>
            <sz val="9"/>
            <color indexed="81"/>
            <rFont val="Tahoma"/>
            <family val="2"/>
          </rPr>
          <t>Durante vigencia.</t>
        </r>
      </text>
    </comment>
    <comment ref="BC8" authorId="0" shapeId="0" xr:uid="{00000000-0006-0000-0300-000016000000}">
      <text>
        <r>
          <rPr>
            <b/>
            <sz val="9"/>
            <color indexed="81"/>
            <rFont val="Tahoma"/>
            <family val="2"/>
          </rPr>
          <t>Deben ir numeradas y representar el avance según cada actividad programada.</t>
        </r>
      </text>
    </comment>
    <comment ref="BD8" authorId="0" shapeId="0" xr:uid="{00000000-0006-0000-0300-000017000000}">
      <text>
        <r>
          <rPr>
            <b/>
            <sz val="9"/>
            <color indexed="81"/>
            <rFont val="Tahoma"/>
            <family val="2"/>
          </rPr>
          <t>Según la numeración de cada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Astrid Cecilia Sarmiento Rincon</author>
    <author>LUZMA</author>
  </authors>
  <commentList>
    <comment ref="G11" authorId="0" shapeId="0" xr:uid="{00000000-0006-0000-0400-00000100000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xr:uid="{00000000-0006-0000-0400-000002000000}">
      <text>
        <r>
          <rPr>
            <b/>
            <sz val="9"/>
            <color indexed="81"/>
            <rFont val="Tahoma"/>
            <family val="2"/>
          </rPr>
          <t xml:space="preserve">Nota:
</t>
        </r>
        <r>
          <rPr>
            <sz val="9"/>
            <color indexed="81"/>
            <rFont val="Tahoma"/>
            <family val="2"/>
          </rPr>
          <t xml:space="preserve"> Identifique máximo 3 causas</t>
        </r>
      </text>
    </comment>
    <comment ref="I11" authorId="0" shapeId="0" xr:uid="{00000000-0006-0000-0400-00000300000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LUZMA</author>
  </authors>
  <commentList>
    <comment ref="G10" authorId="0" shapeId="0" xr:uid="{00000000-0006-0000-0500-000001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xr:uid="{00000000-0006-0000-0500-000002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xr:uid="{00000000-0006-0000-0500-000003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xr:uid="{00000000-0006-0000-0500-000004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xr:uid="{00000000-0006-0000-0500-000005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xr:uid="{00000000-0006-0000-0500-000006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xr:uid="{00000000-0006-0000-0500-000007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xr:uid="{00000000-0006-0000-0500-000008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xr:uid="{00000000-0006-0000-0500-000009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xr:uid="{00000000-0006-0000-0500-00000A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xr:uid="{00000000-0006-0000-0500-00000B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xr:uid="{00000000-0006-0000-0500-00000C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xr:uid="{00000000-0006-0000-0500-00000D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xr:uid="{00000000-0006-0000-0500-00000E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xr:uid="{00000000-0006-0000-0500-00000F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xr:uid="{00000000-0006-0000-0500-000010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xr:uid="{00000000-0006-0000-0500-000011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xr:uid="{00000000-0006-0000-0500-000012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xr:uid="{00000000-0006-0000-0500-000013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xr:uid="{00000000-0006-0000-0500-000014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xr:uid="{00000000-0006-0000-0500-000015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xr:uid="{00000000-0006-0000-0500-000016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xr:uid="{00000000-0006-0000-0500-000017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xr:uid="{00000000-0006-0000-0500-000018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xr:uid="{00000000-0006-0000-0500-000019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xr:uid="{00000000-0006-0000-0500-00001A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xr:uid="{00000000-0006-0000-0500-00001B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xr:uid="{00000000-0006-0000-0500-00001C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xr:uid="{00000000-0006-0000-0500-00001D00000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xr:uid="{00000000-0006-0000-0500-00001E00000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xr:uid="{00000000-0006-0000-0500-00001F00000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xr:uid="{00000000-0006-0000-0500-00002000000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xr:uid="{00000000-0006-0000-0500-000021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xr:uid="{00000000-0006-0000-0500-00002200000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xr:uid="{00000000-0006-0000-0500-00002300000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Portatil</author>
  </authors>
  <commentList>
    <comment ref="A8" authorId="0" shapeId="0" xr:uid="{00000000-0006-0000-0600-000001000000}">
      <text>
        <r>
          <rPr>
            <b/>
            <sz val="9"/>
            <color indexed="81"/>
            <rFont val="Tahoma"/>
            <family val="2"/>
          </rPr>
          <t>(En caso de nuevas versiones por favor diligencie la justificación y los cambios frente a la versión anterior)</t>
        </r>
      </text>
    </comment>
    <comment ref="Q12" authorId="0" shapeId="0" xr:uid="{00000000-0006-0000-0600-000002000000}">
      <text>
        <r>
          <rPr>
            <b/>
            <sz val="9"/>
            <color indexed="81"/>
            <rFont val="Tahoma"/>
            <family val="2"/>
          </rPr>
          <t>En los riesgos de corrupción no se acepta la opción de asumir.</t>
        </r>
      </text>
    </comment>
    <comment ref="R12" authorId="1" shapeId="0" xr:uid="{00000000-0006-0000-0600-000003000000}">
      <text>
        <r>
          <rPr>
            <b/>
            <sz val="9"/>
            <color indexed="81"/>
            <rFont val="Tahoma"/>
            <family val="2"/>
          </rPr>
          <t>Deben ir numeradas.
Es importante definir actividades para fortalecer los controles; así como, actividades o controles para cada una de las causas.</t>
        </r>
      </text>
    </comment>
    <comment ref="V12" authorId="1" shapeId="0" xr:uid="{00000000-0006-0000-0600-000004000000}">
      <text>
        <r>
          <rPr>
            <b/>
            <sz val="9"/>
            <color indexed="81"/>
            <rFont val="Tahoma"/>
            <family val="2"/>
          </rPr>
          <t>Durante vigencia.</t>
        </r>
      </text>
    </comment>
    <comment ref="W12" authorId="0" shapeId="0" xr:uid="{00000000-0006-0000-0600-000005000000}">
      <text>
        <r>
          <rPr>
            <b/>
            <sz val="9"/>
            <color indexed="81"/>
            <rFont val="Tahoma"/>
            <family val="2"/>
          </rPr>
          <t>Deben ir numeradas y representar el avance según cada actividad programada.</t>
        </r>
      </text>
    </comment>
    <comment ref="X12" authorId="0" shapeId="0" xr:uid="{00000000-0006-0000-0600-000006000000}">
      <text>
        <r>
          <rPr>
            <b/>
            <sz val="9"/>
            <color indexed="81"/>
            <rFont val="Tahoma"/>
            <family val="2"/>
          </rPr>
          <t>Según la numeración de cada actividad.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00000000-0006-0000-0700-00000100000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<sst xmlns="http://schemas.openxmlformats.org/spreadsheetml/2006/main" count="2058" uniqueCount="1059">
  <si>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</si>
  <si>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</si>
  <si>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</si>
  <si>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</si>
  <si>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</si>
  <si>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</si>
  <si>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</si>
  <si>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</si>
  <si>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</si>
  <si>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</si>
  <si>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</si>
  <si>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</si>
  <si>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</si>
  <si>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</si>
  <si>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</si>
  <si>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</si>
  <si>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</si>
  <si>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</si>
  <si>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</si>
  <si>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</si>
  <si>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</si>
  <si>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</si>
  <si>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</si>
  <si>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</si>
  <si>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</si>
  <si>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</si>
  <si>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</si>
  <si>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</si>
  <si>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</si>
  <si>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</si>
  <si>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</si>
  <si>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</si>
  <si>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</si>
  <si>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</si>
  <si>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</si>
  <si>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</si>
  <si>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</si>
  <si>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</si>
  <si>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</si>
  <si>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</si>
  <si>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</si>
  <si>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</si>
  <si>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</si>
  <si>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</si>
  <si>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</si>
  <si>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</si>
  <si>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</si>
  <si>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</si>
  <si>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</si>
  <si>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</si>
  <si>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</si>
  <si>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</si>
  <si>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</si>
  <si>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</si>
  <si>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</si>
  <si>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</si>
  <si>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</si>
  <si>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</si>
  <si>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</si>
  <si>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</si>
  <si>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</si>
  <si>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</si>
  <si>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</si>
  <si>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</si>
  <si>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</si>
  <si>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</si>
  <si>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</si>
  <si>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</si>
  <si>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</si>
  <si>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</si>
  <si>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</si>
  <si>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</si>
  <si>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</si>
  <si>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</si>
  <si>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</si>
  <si>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</si>
  <si>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</si>
  <si>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</si>
  <si>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</si>
  <si>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</si>
  <si>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</si>
  <si>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</si>
  <si>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</si>
  <si>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</si>
  <si>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</si>
  <si>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</si>
  <si>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</si>
  <si>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</si>
  <si>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</si>
  <si>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</si>
  <si>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</si>
  <si>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</si>
  <si>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</si>
  <si>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</si>
  <si>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</si>
  <si>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</si>
  <si>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</si>
  <si>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</si>
  <si>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</si>
  <si>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</si>
  <si>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</si>
  <si>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</si>
  <si>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</si>
  <si>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</si>
  <si>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</si>
  <si>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</si>
  <si>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</si>
  <si>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</si>
  <si>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</si>
  <si>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</si>
  <si>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</si>
  <si>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</si>
  <si>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</si>
  <si>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</si>
  <si>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</si>
  <si>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</si>
  <si>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</si>
  <si>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</si>
  <si>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</si>
  <si>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</si>
  <si>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</si>
  <si>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</si>
  <si>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</si>
  <si>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</si>
  <si>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</si>
  <si>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</si>
  <si>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</si>
  <si>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</si>
  <si>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</si>
  <si>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</si>
  <si>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</si>
  <si>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</si>
  <si>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</si>
  <si>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</si>
  <si>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</si>
  <si>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</si>
  <si>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</si>
  <si>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</si>
  <si>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</si>
  <si>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</si>
  <si>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</si>
  <si>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</si>
  <si>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</si>
  <si>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</si>
  <si>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</si>
  <si>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</si>
  <si>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</si>
  <si>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</si>
  <si>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</si>
  <si>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</si>
  <si>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</si>
  <si>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</si>
  <si>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</si>
  <si>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</si>
  <si>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</si>
  <si>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</si>
  <si>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</si>
  <si>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</si>
  <si>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</si>
  <si>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</si>
  <si>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</si>
  <si>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</si>
  <si>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</si>
  <si>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</si>
  <si>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</si>
  <si>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</si>
  <si>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</si>
  <si>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</si>
  <si>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</si>
  <si>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</si>
  <si>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</si>
  <si>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</si>
  <si>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</si>
  <si>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</si>
  <si>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</si>
  <si>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</si>
  <si>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</si>
  <si>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</si>
  <si>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</si>
  <si>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</si>
  <si>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</si>
  <si>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</si>
  <si>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</si>
  <si>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</si>
  <si>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</si>
  <si>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</si>
  <si>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</si>
  <si>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</si>
  <si>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</si>
  <si>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</si>
  <si>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</si>
  <si>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</si>
  <si>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</si>
  <si>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</si>
  <si>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</si>
  <si>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</si>
  <si>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</si>
  <si>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</si>
  <si>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</si>
  <si>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</si>
  <si>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</si>
  <si>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</si>
  <si>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</si>
  <si>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</si>
  <si>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</si>
  <si>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</si>
  <si>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</si>
  <si>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</si>
  <si>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</si>
  <si>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</si>
  <si>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</si>
  <si>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</si>
  <si>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</si>
  <si>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</si>
  <si>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</si>
  <si>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</si>
  <si>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</si>
  <si>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</si>
  <si>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</si>
  <si>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</si>
  <si>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</si>
  <si>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</si>
  <si>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</si>
  <si>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</si>
  <si>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</si>
  <si>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</si>
  <si>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</si>
  <si>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</si>
  <si>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</si>
  <si>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</si>
  <si>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</si>
  <si>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</si>
  <si>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</si>
  <si>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</si>
  <si>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</si>
  <si>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</si>
  <si>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</si>
  <si>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</si>
  <si>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</si>
  <si>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</si>
  <si>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</si>
  <si>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</si>
  <si>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</si>
  <si>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</si>
  <si>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</si>
  <si>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</si>
  <si>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</si>
  <si>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</si>
  <si>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</si>
  <si>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</si>
  <si>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</si>
  <si>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</si>
  <si>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</si>
  <si>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</si>
  <si>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</si>
  <si>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</si>
  <si>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</si>
  <si>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</si>
  <si>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</si>
  <si>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</si>
  <si>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</si>
  <si>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</si>
  <si>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</si>
  <si>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</si>
  <si>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</si>
  <si>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</si>
  <si>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</si>
  <si>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</si>
  <si>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</si>
  <si>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</si>
  <si>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</si>
  <si>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</si>
  <si>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</si>
  <si>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</si>
  <si>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</si>
  <si>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</si>
  <si>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</si>
  <si>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</si>
  <si>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</si>
  <si>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</si>
  <si>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</si>
  <si>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</si>
  <si>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</si>
  <si>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</si>
  <si>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</si>
  <si>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</si>
  <si>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</si>
  <si>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</si>
  <si>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</si>
  <si>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</si>
  <si>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</si>
  <si>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</si>
  <si>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</si>
  <si>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</si>
  <si>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</si>
  <si>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</si>
  <si>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</si>
  <si>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</si>
  <si>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</si>
  <si>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</si>
  <si>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</si>
  <si>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</si>
  <si>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</si>
  <si>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</si>
  <si>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</si>
  <si>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</si>
  <si>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</si>
  <si>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</si>
  <si>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</si>
  <si>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</si>
  <si>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</si>
  <si>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</si>
  <si>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</si>
  <si>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</si>
  <si>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</si>
  <si>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</si>
  <si>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</si>
  <si>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</si>
  <si>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</si>
  <si>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</si>
  <si>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</si>
  <si>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</si>
  <si>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</si>
  <si>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</si>
  <si>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</si>
  <si>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</si>
  <si>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</si>
  <si>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</si>
  <si>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</si>
  <si>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</si>
  <si>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</si>
  <si>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</si>
  <si>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</si>
  <si>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</si>
  <si>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</si>
  <si>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</si>
  <si>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</si>
  <si>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</si>
  <si>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</si>
  <si>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</si>
  <si>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</si>
  <si>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</si>
  <si>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</si>
  <si>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</si>
  <si>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</si>
  <si>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</si>
  <si>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</si>
  <si>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</si>
  <si>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</si>
  <si>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</si>
  <si>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</si>
  <si>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</si>
  <si>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</si>
  <si>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</si>
  <si>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</si>
  <si>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</si>
  <si>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</si>
  <si>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</si>
  <si>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</si>
  <si>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</si>
  <si>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</si>
  <si>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</si>
  <si>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</si>
  <si>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</si>
  <si>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</si>
  <si>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</si>
  <si>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</si>
  <si>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</si>
  <si>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</si>
  <si>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</si>
  <si>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</si>
  <si>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</si>
  <si>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</si>
  <si>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</si>
  <si>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</si>
  <si>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</si>
  <si>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</si>
  <si>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</si>
  <si>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</si>
  <si>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</si>
  <si>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</si>
  <si>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</si>
  <si>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</si>
  <si>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</si>
  <si>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</si>
  <si>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</si>
  <si>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</si>
  <si>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</si>
  <si>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</si>
  <si>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</si>
  <si>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</si>
  <si>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</si>
  <si>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</si>
  <si>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</si>
  <si>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</si>
  <si>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</si>
  <si>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</si>
  <si>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</si>
  <si>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</si>
  <si>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</si>
  <si>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</si>
  <si>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</si>
  <si>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</si>
  <si>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</si>
  <si>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</si>
  <si>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</si>
  <si>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</si>
  <si>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</si>
  <si>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</si>
  <si>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</si>
  <si>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</si>
  <si>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</si>
  <si>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</si>
  <si>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</si>
  <si>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</si>
  <si>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</si>
  <si>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</si>
  <si>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</si>
  <si>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</si>
  <si>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</si>
  <si>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</si>
  <si>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</si>
  <si>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</si>
  <si>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</si>
  <si>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</si>
  <si>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</si>
  <si>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</si>
  <si>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</si>
  <si>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</si>
  <si>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</si>
  <si>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</si>
  <si>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</si>
  <si>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</si>
  <si>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</si>
  <si>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</si>
  <si>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</si>
  <si>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</si>
  <si>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</si>
  <si>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</si>
  <si>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</si>
  <si>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</si>
  <si>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</si>
  <si>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</si>
  <si>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</si>
  <si>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</si>
  <si>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</si>
  <si>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</si>
  <si>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</si>
  <si>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</si>
  <si>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</si>
  <si>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</si>
  <si>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</si>
  <si>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</si>
  <si>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</si>
  <si>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</si>
  <si>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</si>
  <si>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</si>
  <si>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</si>
  <si>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</si>
  <si>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</si>
  <si>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</si>
  <si>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</si>
  <si>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</si>
  <si>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</si>
  <si>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</si>
  <si>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</si>
  <si>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</si>
  <si>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</si>
  <si>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</si>
  <si>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</si>
  <si>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</si>
  <si>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</si>
  <si>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</si>
  <si>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</si>
  <si>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</si>
  <si>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</si>
  <si>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</si>
  <si>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</si>
  <si>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</si>
  <si>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</si>
  <si>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</si>
  <si>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</si>
  <si>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</si>
  <si>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</si>
  <si>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</si>
  <si>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</si>
  <si>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</si>
  <si>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</si>
  <si>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</si>
  <si>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</si>
  <si>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</si>
  <si>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</si>
  <si>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</si>
  <si>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</si>
  <si>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</si>
  <si>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</si>
  <si>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</si>
  <si>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</si>
  <si>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</si>
  <si>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</si>
  <si>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</si>
  <si>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</si>
  <si>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</si>
  <si>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</si>
  <si>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</si>
  <si>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</si>
  <si>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</si>
  <si>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</si>
  <si>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</si>
  <si>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</si>
  <si>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</si>
  <si>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</si>
  <si>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</si>
  <si>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</si>
  <si>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</si>
  <si>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</si>
  <si>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</si>
  <si>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</si>
  <si>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</si>
  <si>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</si>
  <si>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</si>
  <si>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</si>
  <si>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</si>
  <si>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</si>
  <si>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</si>
  <si>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</si>
  <si>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</si>
  <si>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</si>
  <si>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</si>
  <si>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</si>
  <si>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</si>
  <si>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</si>
  <si>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</si>
  <si>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</si>
  <si>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</si>
  <si>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</si>
  <si>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</si>
  <si>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</si>
  <si>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</si>
  <si>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</si>
  <si>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</si>
  <si>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</si>
  <si>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</si>
  <si>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</si>
  <si>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</si>
  <si>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</si>
  <si>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</si>
  <si>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</si>
  <si>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</si>
  <si>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</si>
  <si>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</si>
  <si>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</si>
  <si>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</si>
  <si>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</si>
  <si>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</si>
  <si>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</si>
  <si>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</si>
  <si>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</si>
  <si>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</si>
  <si>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</si>
  <si>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</si>
  <si>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</si>
  <si>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</si>
  <si>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</si>
  <si>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</si>
  <si>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</si>
  <si>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</si>
  <si>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</si>
  <si>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</si>
  <si>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</si>
  <si>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</si>
  <si>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</si>
  <si>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</si>
  <si>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</si>
  <si>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</si>
  <si>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</si>
  <si>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</si>
  <si>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</si>
  <si>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</si>
  <si>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</si>
  <si>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</si>
  <si>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</si>
  <si>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</si>
  <si>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</si>
  <si>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</si>
  <si>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</si>
  <si>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</si>
  <si>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</si>
  <si>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</si>
  <si>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</si>
  <si>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</si>
  <si>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</si>
  <si>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</si>
  <si>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</si>
  <si>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</si>
  <si>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</si>
  <si>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</si>
  <si>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</si>
  <si>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</si>
  <si>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</si>
  <si>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</si>
  <si>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</si>
  <si>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</si>
  <si>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</si>
  <si>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</si>
  <si>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</si>
  <si>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</si>
  <si>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</si>
  <si>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</si>
  <si>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</si>
  <si>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</si>
  <si>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</si>
  <si>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</si>
  <si>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</si>
  <si>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</si>
  <si>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</si>
  <si>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</si>
  <si>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</si>
  <si>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</si>
  <si>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</si>
  <si>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</si>
  <si>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</si>
  <si>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</si>
  <si>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</si>
  <si>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</si>
  <si>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</si>
  <si>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</si>
  <si>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</si>
  <si>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</si>
  <si>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</si>
  <si>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</si>
  <si>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</si>
  <si>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</si>
  <si>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</si>
  <si>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</si>
  <si>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</si>
  <si>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</si>
  <si>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</si>
  <si>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</si>
  <si>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</si>
  <si>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</si>
  <si>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</si>
  <si>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</si>
  <si>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</si>
  <si>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</si>
  <si>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</si>
  <si>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</si>
  <si>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</si>
  <si>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</si>
  <si>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</si>
  <si>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</si>
  <si>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</si>
  <si>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</si>
  <si>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</si>
  <si>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</si>
  <si>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</si>
  <si>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</si>
  <si>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</si>
  <si>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</si>
  <si>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</si>
  <si>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</si>
  <si>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</si>
  <si>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</si>
  <si>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</si>
  <si>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</si>
  <si>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</si>
  <si>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</si>
  <si>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</si>
  <si>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</si>
  <si>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</si>
  <si>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</si>
  <si>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</si>
  <si>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</si>
  <si>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</si>
  <si>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</si>
  <si>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</si>
  <si>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</si>
  <si>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</si>
  <si>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</si>
  <si>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</si>
  <si>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</si>
  <si>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</si>
  <si>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</si>
  <si>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</si>
  <si>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</si>
  <si>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</si>
  <si>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</si>
  <si>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</si>
  <si>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</si>
  <si>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</si>
  <si>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</si>
  <si>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</si>
  <si>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</si>
  <si>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</si>
  <si>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</si>
  <si>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</si>
  <si>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</si>
  <si>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</si>
  <si>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</si>
  <si>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</si>
  <si>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</si>
  <si>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</si>
  <si>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</si>
  <si>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</si>
  <si>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</si>
  <si>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</si>
  <si>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</si>
  <si>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</si>
  <si>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</si>
  <si>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</si>
  <si>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</si>
  <si>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</si>
  <si>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</si>
  <si>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</si>
  <si>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</si>
  <si>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</si>
  <si>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</si>
  <si>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</si>
  <si>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</si>
  <si>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</si>
  <si>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</si>
  <si>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</si>
  <si>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</si>
  <si>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</si>
  <si>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</si>
  <si>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</si>
  <si>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</si>
  <si>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</si>
  <si>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</si>
  <si>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</si>
  <si>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</si>
  <si>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</si>
  <si>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</si>
  <si>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</si>
  <si>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</si>
  <si>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</si>
  <si>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</si>
  <si>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</si>
  <si>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</si>
  <si>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</si>
  <si>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</si>
  <si>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</si>
  <si>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</si>
  <si>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</si>
  <si>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</si>
  <si>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</si>
  <si>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</si>
  <si>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</si>
  <si>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</si>
  <si>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</si>
  <si>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</si>
  <si>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</si>
  <si>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</si>
  <si>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</si>
  <si>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</si>
  <si>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</si>
  <si>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</si>
  <si>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</si>
  <si>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</si>
  <si>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</si>
  <si>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</si>
  <si>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</si>
  <si>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</si>
  <si>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</si>
  <si>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</si>
  <si>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</si>
  <si>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</si>
  <si>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</si>
  <si>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</si>
  <si>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</si>
  <si>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</si>
  <si>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</si>
  <si>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</si>
  <si>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</si>
  <si>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</si>
  <si>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</si>
  <si>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</si>
  <si>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</si>
  <si>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</si>
  <si>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</si>
  <si>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</si>
  <si>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</si>
  <si>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</si>
  <si>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</si>
  <si>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</si>
  <si>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</si>
  <si>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</si>
  <si>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</si>
  <si>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</si>
  <si>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</si>
  <si>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</si>
  <si>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</si>
  <si>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</si>
  <si>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</si>
  <si>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</si>
  <si>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</si>
  <si>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</si>
  <si>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</si>
  <si>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</si>
  <si>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</si>
  <si>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</si>
  <si>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</si>
  <si>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</si>
  <si>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</si>
  <si>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</si>
  <si>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</si>
  <si>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</si>
  <si>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</si>
  <si>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</si>
  <si>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</si>
  <si>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</si>
  <si>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</si>
  <si>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</si>
  <si>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</si>
  <si>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</si>
  <si>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</si>
  <si>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</si>
  <si>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</si>
  <si>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</si>
  <si>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</si>
  <si>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</si>
  <si>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</si>
  <si>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</si>
  <si>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</si>
  <si>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</si>
  <si>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</si>
  <si>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</si>
  <si>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</si>
  <si>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</si>
  <si>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</si>
  <si>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</si>
  <si>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</si>
  <si>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</si>
  <si>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</si>
  <si>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</si>
  <si>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</si>
  <si>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</si>
  <si>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</si>
  <si>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</si>
  <si>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</si>
  <si>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</si>
  <si>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</si>
  <si>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</si>
  <si>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</si>
  <si>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</si>
  <si>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</si>
  <si>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</si>
  <si>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</si>
  <si>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</si>
  <si>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</si>
  <si>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</si>
  <si>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</si>
  <si>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</si>
  <si>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</si>
  <si>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</si>
  <si>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</si>
  <si>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</si>
  <si>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</si>
  <si>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</si>
  <si>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</si>
  <si>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</si>
  <si>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</si>
  <si>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</si>
  <si>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</si>
  <si>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</si>
  <si>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</si>
  <si>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</si>
  <si>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</si>
  <si>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</si>
  <si>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</si>
  <si>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</si>
  <si>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</si>
  <si>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</si>
  <si>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</si>
  <si>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</si>
  <si>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</si>
  <si>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</si>
  <si>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</si>
  <si>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</si>
  <si>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</si>
  <si>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</si>
  <si>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</si>
  <si>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</si>
  <si>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</si>
  <si>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</si>
  <si>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</si>
  <si>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</si>
  <si>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</si>
  <si>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</si>
  <si>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</si>
  <si>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</si>
  <si>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</si>
  <si>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</si>
  <si>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</si>
  <si>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</si>
  <si>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</si>
  <si>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</si>
  <si>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</si>
  <si>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</si>
  <si>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</si>
  <si>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</si>
  <si>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</si>
  <si>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</si>
  <si>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</si>
  <si>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</si>
  <si>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</si>
  <si>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</si>
  <si>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</si>
  <si>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</si>
  <si>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</si>
  <si>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</si>
  <si>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</si>
  <si>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</si>
  <si>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</si>
  <si>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</si>
  <si>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</si>
  <si>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</si>
  <si>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</si>
  <si>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</si>
  <si>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</si>
  <si>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</si>
  <si>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</si>
  <si>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</si>
  <si>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</si>
  <si>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</si>
  <si>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</si>
  <si>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</si>
  <si>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</si>
  <si>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</si>
  <si>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</si>
  <si>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</si>
  <si>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</si>
  <si>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</si>
  <si>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</si>
  <si>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</si>
  <si>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</si>
  <si>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</si>
  <si>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RG</t>
  </si>
  <si>
    <t>Reducir</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</si>
  <si>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</si>
  <si>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</si>
  <si>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</si>
  <si>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</si>
  <si>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</si>
  <si>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</si>
  <si>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</si>
  <si>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</si>
  <si>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</si>
  <si>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</si>
  <si>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</si>
  <si>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</si>
  <si>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</si>
  <si>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</si>
  <si>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</si>
  <si>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</si>
  <si>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</si>
  <si>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</si>
  <si>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</si>
  <si>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</si>
  <si>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</si>
  <si>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</si>
  <si>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</si>
  <si>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</si>
  <si>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</si>
  <si>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</si>
  <si>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</si>
  <si>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</si>
  <si>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</si>
  <si>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</si>
  <si>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</si>
  <si>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</si>
  <si>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</si>
  <si>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</si>
  <si>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</si>
  <si>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</si>
  <si>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</si>
  <si>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</si>
  <si>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Registrar información de  acuerdo con tablas Factores y Clasificación-ver Fact-Clas RG</t>
  </si>
  <si>
    <t>FACTORES</t>
  </si>
  <si>
    <t>CLASIFICACIÓN</t>
  </si>
  <si>
    <t xml:space="preserve">Falta de recursos economicos </t>
  </si>
  <si>
    <t>Incumplimiento  de los contratistas frente a lo contratado</t>
  </si>
  <si>
    <t xml:space="preserve">Falta de planeación de los servicios </t>
  </si>
  <si>
    <t xml:space="preserve">               </t>
  </si>
  <si>
    <t xml:space="preserve">
Falta de control en la planeación y solicitud de los servicios por parte de las areas
Incumplimiento de las actividades mencionadas en los procedimientos e instructivos de la entidad y del contratista</t>
  </si>
  <si>
    <t xml:space="preserve">Falta de suministro de materiales Falta de personal idoneo                            Falta de equipos y herramientas adecuados                                             Falencias en el proceso contractual                                          Requisitos normativos externos </t>
  </si>
  <si>
    <t>Falta de recursos para actividades adicionales no contempladas por las areas   Variación de los precios del mercado                                                                                                                                                                                                                       Falta de gestión y aprobación de los recursos requeridos por parte de la entidad y de hacienda</t>
  </si>
  <si>
    <t>la falta de prestación de los servicios administrativos (instalaciones y servicios logísticos) de la SCRD</t>
  </si>
  <si>
    <t>(Procesos) y ( Eventos externos)</t>
  </si>
  <si>
    <t>(I = (N° de solicitudes atendidas  / N° de solicitudes recibidas)*100%</t>
  </si>
  <si>
    <t>Los supervisores asignados del GIT de gestion de servicios administrativos realizaran la programación, seguimiento y control de los servicios administrativos de acuerdo a lo contratado y a la normatividad vigente.</t>
  </si>
  <si>
    <t>Humanos, Tecnologicos y economicos</t>
  </si>
  <si>
    <t>Coordinador, auxiliares, supervisores y apoyos a la supervisión</t>
  </si>
  <si>
    <t>Plan institucional de la Gestión Ambiental (PIGA)</t>
  </si>
  <si>
    <t>Falta de seguimiento por parte de los supervisores - Falta de compromiso de los servidores publicos</t>
  </si>
  <si>
    <t xml:space="preserve">
Falta de control en la planeación y ejecucion de las actividades
Incumplimiento de las actividades mencionadas en los procedimientos e instructivos de la entidad , la normatividad vigente y las entidades ambientales externas</t>
  </si>
  <si>
    <t>afectación al desarrollo de las actividades de apoyo de la comunidad institucional</t>
  </si>
  <si>
    <t>y a los bienes a cargo de la SCRD</t>
  </si>
  <si>
    <t xml:space="preserve"> Los responsables asignados del GIT de Gestión de Servicios Administrativos verificara la operación y administración de los servicios generales de la entidad para la atención y prestación de manera oportuna, según requerimientos de la comunidad institucional, así como su uso adecuado y racional de acuerdo al procedimiento establecido y a los recursos asignados.</t>
  </si>
  <si>
    <t xml:space="preserve"> Manual de Supervisión e Interventoría de Contratos </t>
  </si>
  <si>
    <t xml:space="preserve">Manual:  plan_de_accion_piga_2020-2024.pdf / Procedimiento Identificación de aspectos y valoración de impactos ambientales/ Manual de gestión integral de residuos peligrosos - RESPEL </t>
  </si>
  <si>
    <t>Adquisiones controladas, registradas y ejecutadas</t>
  </si>
  <si>
    <t>Procedimiento Prestación de servicios administrativos / Procedimiento Mantenimiento de bienes muebles e inmuebles</t>
  </si>
  <si>
    <t>Procedimiento elaboración, seguimiento y toma física de los inventarios</t>
  </si>
  <si>
    <t>pérdida o daño de bienes muebles e inmuebles</t>
  </si>
  <si>
    <t>y detrimento patrimonial</t>
  </si>
  <si>
    <t>adquisiones sin controlar, registrar y/o ejecutar</t>
  </si>
  <si>
    <t>Incumplimiento de los procedimientos, lineamientos y normativa vigente por parte de los servidores publicos y proveedores de servicios contratados por la SCRD</t>
  </si>
  <si>
    <t>Falta de reporte de perdida o daño de los bienes</t>
  </si>
  <si>
    <t>1. Desconocimiento de los procedimientos, lineamientos y normativa 2. Falta de compromiso</t>
  </si>
  <si>
    <t>1. Omision de las areas de los procedimientos, lineamientos y normativa 2. Falta de Planeación de las areas para las adquisiones</t>
  </si>
  <si>
    <t>1. Omision de las areas de los procedimientos, lineamientos y normativa 2. Falta de seguimiento y control</t>
  </si>
  <si>
    <t>Falta de reporte para ingreso de lo bienes adquiridos por parte de las areas Falta de uso y ejecución de los bienes contratados y/o solicitados por las areas</t>
  </si>
  <si>
    <t>El responsable asignado del GIT de gestión de servicios administrativos verificara  el cumplimiento de lo contratado con el proveedor del servicio de vigilancia y el cumplimiento del protocolo de seguridad</t>
  </si>
  <si>
    <t>El responsable asignado del GIT de gestión de servicios administrativos verificara  el inventario de los bienes muebles a cargo de la SCRD atraves de la verificación aleatoria o programada de inventarios</t>
  </si>
  <si>
    <t>Procedimiento Prestación de servicios administrativos (Vigilancia) / Procedimiento Responsabilidad en el manejo de bienes y activos</t>
  </si>
  <si>
    <t>Procedimiento entrada de bienes al almacén</t>
  </si>
  <si>
    <t>El responsable asignado del GIT de gestión de servicios administrativos verificara  la entrada y egreso de las adquisiones realizadas por las areas atraves de la verificación aleatoria o programada en el aplicativo y de manera fisica</t>
  </si>
  <si>
    <t>Coordinador, supervisores y apoyos a la supervisión</t>
  </si>
  <si>
    <t>Recursos insuficientes</t>
  </si>
  <si>
    <t>Imprevistos generados por situaciones o terceros externos</t>
  </si>
  <si>
    <t>Apoyo al cumplimiento de la misionalidad de la entidad</t>
  </si>
  <si>
    <t>Incumplimiento de lo contratado por la entidad</t>
  </si>
  <si>
    <t>Cambios normativos distritales y nacionales</t>
  </si>
  <si>
    <t>Desconocimiento de procedimientos, lineamientos y normativa vigente</t>
  </si>
  <si>
    <t>Falencias en la herramientas tecnologicas de registro, seguimiento y control</t>
  </si>
  <si>
    <t>Incumplimiento de procedimientos, lineamientos y normativa vigente</t>
  </si>
  <si>
    <t>RC</t>
  </si>
  <si>
    <t>Prestar los servicios administrativos de apoyo, requeridos por lo procesos para el cumplimiento de la misión institucional conforme a la normativa vigente y a la disponibilidad de recursos.</t>
  </si>
  <si>
    <t>PREVENTIVO</t>
  </si>
  <si>
    <t>Grupo Interno de Servicios Administrativos</t>
  </si>
  <si>
    <t>Proporcionar los servicios y/o suministros de carácter administrativo conforme a los lineamientos de la
Dirección de Gestión Corporativa mediante el tramite de las solicitudes y requerimientos de apoyo
administrativo de las dependencias para el cumplimiento de la misión institucional.</t>
  </si>
  <si>
    <t>I = (Actividades ejecutadas trimestre / Actividades programadas trimestre)*100%</t>
  </si>
  <si>
    <t xml:space="preserve">Posiblidad de utilizacion de los espacios (auditorio, bahia, sala de juntas) para causas diferentes a la mision de la entidad en beneficio de terceros </t>
  </si>
  <si>
    <t>Coordinador(a) GITGSA</t>
  </si>
  <si>
    <t>ADM-PR-02-FR-02 Formato solicitud de servicios</t>
  </si>
  <si>
    <t xml:space="preserve">incumplimiento en la ejecución del </t>
  </si>
  <si>
    <t>Plan Institucional de Gestión Ambiental (PIGA)</t>
  </si>
  <si>
    <t>la falta o inoportunidad de seguimientos y control periódico interno cumplimiento de las actividades
establecidas en los programas de uso eficiente del agua, uso eficiente de la energía, gestión integral de residuos, consumo sostenible, implementación de prácticas sostenibles.</t>
  </si>
  <si>
    <t>Primera línea</t>
  </si>
  <si>
    <t>1. Desarrollar actividades del plan de accion anual PIGA relacionadas en 5 componentes que buscan implementar acciones de mitigación y adaptación frente  al cambio climático, reducción y prevención de la contaminación,  identificación y mitigación de los riesgos e impactos ambientales negativos, a través del cumplimiento de requisitos normativos ambientales y otros compromisos asumidos; así como la promoción de la adquisición y uso de bienes con criterios ambientales, el fortalecimiento de las acciones de  reciclaje, uso de bienes de material reciclado y el mejoramiento continuo del sistema..</t>
  </si>
  <si>
    <t>Lider Gestión ambiental, Coordinador(a) GITGSA, Director(a) Corporativa. Gestor(a) Ambiental</t>
  </si>
  <si>
    <t>2. Optimizar la gestión de la Secretaría Distrital de Cultura, Recreación
y Deporte y de las entidades que conforman el sector, articulando e implementando procesos que den soluciones eficaces a las necesidades y expectativas de la ciudadanía.</t>
  </si>
  <si>
    <t>Insuficiente apropiación y uso para fines que no son de la SCRD o entidades públicas.
Tráfico de influencias.
 Falta de seguimiento a los controles establecidos en el proceso de préstamos de las areas o espacios con los que cuenta la SCRD</t>
  </si>
  <si>
    <t xml:space="preserve">
Pérdida de oportunidad en desarrollo de actividades importantes de las dependencias que solicitan los espacios
Sanciones disciplinarias o penales por parte de los entes de control.
Posibles investigaciones y/o demandas contra la Secretaria
Demoras en la gestión de los tramites de prestamo de espacios</t>
  </si>
  <si>
    <t>Asignacion de prestamo por mesa de servicios</t>
  </si>
  <si>
    <t>El servidor publico designado por el GITGSA diariamente revisa el aplicativo denominado mesa de servicios donde se registran las solicitudes de los espacios, con el fin de evaluar por parte de coordinador(a) del Grupo Interno de Servicios Administrativos su viabilidad y oportunidad en el prestamo del espacio, una vez se aprueba se registra el reporte en la mesa de servicios. Cuando se presenta alguna observacion se le comunica por medio del aplicativo al solicitante. Como control se tiene un indicador de los servicios prestados, el cual se reporta trimestalmente a la OAP.</t>
  </si>
  <si>
    <t>Asignar los espacios de la SCRD que requieren las diferentes dependencias para el cumplimiento de actividades que le son propias para la gestion y mision de la entidad, de acuerdo con la disponibilidad.</t>
  </si>
  <si>
    <t xml:space="preserve">Espacios de la SCRD
Mesa de servicios </t>
  </si>
  <si>
    <t>El responsable asignado del Grupo Interno de Gestión de Servicios Administrativos realizará verificación del cumplimiento de PIGA atraves de las  de las actividades establecidas en los programas de uso eficiente del agua, uso eficiente de la energía, gestión integral de residuos, consumo sostenible, implementación de prácticas sostenibles</t>
  </si>
  <si>
    <t>Falta o inoportunidad de seguimientos y control
periódico interno al cumplimiento de las
actividades establecidas en los programas de uso
eficiente del agua, uso eficiente de la energía,
gestión integral de residuos, consumo
sostenible, implementación de
prácticas sostenibles</t>
  </si>
  <si>
    <t xml:space="preserve">Meta: 95% de las solicitudes 
Indicador: Numero de solicitudes atendidas / Numero de solicitudes recibidas </t>
  </si>
  <si>
    <t>Servicios dministrativos de soporte, apoyo logístico y de
mantenimiento a las
dependencias</t>
  </si>
  <si>
    <t>I = (# seguimientos ejecutados trimestre/ # seguimientos programadas trimestre)*100%</t>
  </si>
  <si>
    <t>1. Realizar inspecciones aleatorias al cumplimiento de los protocolos de la empresa de vigilancia
2. Realizar inspecciones aleatorias de las registro de adquisiones de acuerdo con las solicitudes que realizan las diferentes areas de la SCRD.</t>
  </si>
  <si>
    <t>Meta 1: Realizar minimo 90% de las inspecciones programadas al cumplimiento del protocolos por parte de la empresa de vigilancia
Indicador 1: (# inspecciones aletorias realizadas / # inspecciones aletorias programadas)*100
Meta 2: Realizar minimo 90% del cumplimiento de inspecciones programadas del control, registro y ejecución de las adquisiones
Indicador 2: (# inspecciones aletorias realizadas / # inspecciones aletorias programadas)*100</t>
  </si>
  <si>
    <t>Meta:  Realizar 90% de las actividades programadas del PIGA
(Indicador: # actividades ejecutadas / #actividades programadas)*100</t>
  </si>
  <si>
    <t>1.Verificar los requerimientos de servicios administrativos que le sean asignados a traves de la herramienta tecnologica vigente del GITGSA y emitir la respuesta correspondiente.</t>
  </si>
  <si>
    <t>Meta: Realizar 95% de la prestación de los servicios solicitados de acuerdo con los recursos asignados
 Indicador: (# solicitudes atendidas de adcuerdo a los recursos asignados /# solicitudes recibidas viables de acuerdo a los recursos asignados)*100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</si>
</sst>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8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0"/>
      <color theme="1"/>
      <name val="Gill Sans MT"/>
      <family val="2"/>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11">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17" fillId="0" borderId="118" xfId="0" applyFont="1" applyBorder="1" applyAlignment="1">
      <alignment horizontal="left" vertical="center" wrapText="1"/>
    </xf>
    <xf numFmtId="0" fontId="79" fillId="0" borderId="0" xfId="0" applyFont="1" applyProtection="1">
      <protection locked="0"/>
    </xf>
    <xf numFmtId="0" fontId="1" fillId="43" borderId="119" xfId="0" applyFont="1" applyFill="1" applyBorder="1" applyAlignment="1" applyProtection="1">
      <alignment horizontal="center"/>
      <protection locked="0"/>
    </xf>
    <xf numFmtId="0" fontId="1" fillId="43" borderId="120" xfId="0" applyFont="1" applyFill="1" applyBorder="1" applyAlignment="1" applyProtection="1">
      <alignment horizontal="center" vertical="center"/>
      <protection locked="0"/>
    </xf>
    <xf numFmtId="0" fontId="0" fillId="0" borderId="121" xfId="0" applyBorder="1" applyProtection="1">
      <protection locked="0"/>
    </xf>
    <xf numFmtId="0" fontId="0" fillId="0" borderId="26" xfId="0" applyBorder="1" applyAlignment="1" applyProtection="1">
      <alignment horizontal="center" vertical="center"/>
      <protection locked="0"/>
    </xf>
    <xf numFmtId="0" fontId="5" fillId="0" borderId="118" xfId="0" applyFont="1" applyBorder="1" applyAlignment="1" applyProtection="1">
      <alignment horizontal="center" vertical="center" wrapText="1"/>
      <protection locked="0"/>
    </xf>
    <xf numFmtId="0" fontId="5" fillId="9" borderId="118" xfId="0" applyFont="1" applyFill="1" applyBorder="1" applyAlignment="1" applyProtection="1">
      <alignment horizontal="justify" vertical="center" wrapText="1"/>
      <protection locked="0"/>
    </xf>
    <xf numFmtId="0" fontId="0" fillId="0" borderId="118" xfId="0" applyBorder="1" applyAlignment="1" applyProtection="1">
      <alignment horizontal="center" vertical="center" wrapText="1"/>
      <protection locked="0"/>
    </xf>
    <xf numFmtId="0" fontId="0" fillId="0" borderId="118" xfId="0" applyBorder="1" applyAlignment="1" applyProtection="1">
      <alignment vertical="center" wrapText="1"/>
      <protection locked="0"/>
    </xf>
    <xf numFmtId="0" fontId="0" fillId="9" borderId="0" xfId="0" applyFill="1"/>
    <xf numFmtId="0" fontId="60" fillId="0" borderId="60" xfId="0" applyFont="1" applyBorder="1" applyAlignment="1" applyProtection="1">
      <alignment horizontal="left" vertical="center" wrapText="1"/>
      <protection locked="0"/>
    </xf>
    <xf numFmtId="0" fontId="0" fillId="0" borderId="121" xfId="0" applyBorder="1" applyAlignment="1" applyProtection="1">
      <alignment vertical="center" wrapText="1"/>
      <protection locked="0"/>
    </xf>
    <xf numFmtId="0" fontId="80" fillId="0" borderId="3" xfId="0" applyFont="1" applyBorder="1" applyAlignment="1" applyProtection="1">
      <alignment horizontal="left" vertical="center" wrapText="1"/>
      <protection locked="0"/>
    </xf>
    <xf numFmtId="14" fontId="5" fillId="0" borderId="113" xfId="0" applyNumberFormat="1" applyFon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8" xfId="0" applyFont="1" applyBorder="1" applyAlignment="1" applyProtection="1">
      <alignment horizontal="left" vertical="center" wrapText="1"/>
      <protection locked="0"/>
    </xf>
    <xf numFmtId="0" fontId="0" fillId="0" borderId="93" xfId="0" applyBorder="1" applyAlignment="1" applyProtection="1">
      <alignment horizontal="left"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68" fillId="0" borderId="32"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5" fillId="9" borderId="0" xfId="0" applyFont="1" applyFill="1" applyAlignment="1">
      <alignment horizontal="center"/>
    </xf>
    <xf numFmtId="0" fontId="1" fillId="9" borderId="0" xfId="0" applyFont="1" applyFill="1" applyAlignment="1">
      <alignment horizontal="center"/>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77"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0" fontId="0" fillId="47" borderId="112" xfId="0" applyFill="1" applyBorder="1" applyAlignment="1">
      <alignment horizontal="center" vertical="center" wrapText="1"/>
    </xf>
    <xf numFmtId="0" fontId="0" fillId="0" borderId="112" xfId="0" applyBorder="1" applyAlignment="1" applyProtection="1">
      <alignment horizontal="center" vertical="center" wrapText="1"/>
      <protection locked="0"/>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0" fillId="0" borderId="116"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14" fontId="5" fillId="0" borderId="77" xfId="0" applyNumberFormat="1"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0" fillId="0" borderId="77" xfId="0" applyBorder="1" applyAlignment="1" applyProtection="1">
      <alignment horizontal="left" vertical="center" wrapText="1"/>
      <protection locked="0"/>
    </xf>
    <xf numFmtId="0" fontId="0" fillId="0" borderId="81" xfId="0" applyBorder="1" applyAlignment="1" applyProtection="1">
      <alignment horizontal="left" vertical="center" wrapText="1"/>
      <protection locked="0"/>
    </xf>
    <xf numFmtId="0" fontId="0" fillId="0" borderId="83" xfId="0" applyBorder="1" applyAlignment="1" applyProtection="1">
      <alignment horizontal="left" vertical="center" wrapText="1"/>
      <protection locked="0"/>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5" fillId="0" borderId="77" xfId="0" applyFont="1" applyBorder="1" applyAlignment="1" applyProtection="1">
      <alignment horizontal="left" vertical="center" wrapText="1"/>
      <protection locked="0"/>
    </xf>
    <xf numFmtId="0" fontId="5" fillId="0" borderId="110" xfId="0" applyFont="1" applyBorder="1" applyAlignment="1" applyProtection="1">
      <alignment horizontal="left" vertical="center" wrapText="1"/>
      <protection locked="0"/>
    </xf>
    <xf numFmtId="0" fontId="5" fillId="0" borderId="92" xfId="0" applyFont="1" applyBorder="1" applyAlignment="1" applyProtection="1">
      <alignment horizontal="left"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0" fillId="0" borderId="117"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14" fontId="0" fillId="0" borderId="112" xfId="0" applyNumberFormat="1" applyBorder="1" applyAlignment="1" applyProtection="1">
      <alignment horizontal="center" vertical="center" wrapText="1"/>
      <protection locked="0"/>
    </xf>
    <xf numFmtId="0" fontId="7" fillId="47" borderId="112" xfId="0" applyFont="1" applyFill="1" applyBorder="1" applyAlignment="1">
      <alignment horizontal="center" vertical="center" wrapText="1"/>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0" fillId="0" borderId="110" xfId="0" applyBorder="1" applyAlignment="1" applyProtection="1">
      <alignment horizontal="left" vertical="center" wrapText="1"/>
      <protection locked="0"/>
    </xf>
    <xf numFmtId="0" fontId="0" fillId="0" borderId="92" xfId="0" applyBorder="1" applyAlignment="1" applyProtection="1">
      <alignment horizontal="left"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7" fillId="47" borderId="77"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1" fillId="47" borderId="107" xfId="0" applyFont="1" applyFill="1" applyBorder="1" applyAlignment="1" applyProtection="1">
      <alignment horizontal="center" vertical="top" wrapText="1"/>
      <protection locked="0"/>
    </xf>
    <xf numFmtId="0" fontId="5" fillId="47" borderId="122"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9" fontId="5" fillId="0" borderId="93" xfId="0" applyNumberFormat="1" applyFont="1" applyBorder="1" applyAlignment="1" applyProtection="1">
      <alignment horizontal="center" vertical="center" wrapText="1"/>
      <protection locked="0"/>
    </xf>
    <xf numFmtId="9" fontId="5" fillId="0" borderId="8" xfId="0" applyNumberFormat="1" applyFont="1" applyBorder="1" applyAlignment="1" applyProtection="1">
      <alignment horizontal="center" vertical="center" wrapText="1"/>
      <protection locked="0"/>
    </xf>
    <xf numFmtId="9" fontId="5" fillId="0" borderId="94" xfId="0" applyNumberFormat="1" applyFont="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0" fillId="0" borderId="96" xfId="0" applyBorder="1" applyAlignment="1" applyProtection="1">
      <alignment horizontal="left"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71" xfId="2" applyFont="1" applyBorder="1" applyAlignment="1">
      <alignment horizontal="justify" vertical="center"/>
    </xf>
    <xf numFmtId="0" fontId="26" fillId="0" borderId="73" xfId="2" applyFont="1" applyBorder="1" applyAlignment="1">
      <alignment horizontal="justify" vertical="center"/>
    </xf>
    <xf numFmtId="0" fontId="42" fillId="0" borderId="0" xfId="2" applyFont="1" applyAlignment="1">
      <alignment horizont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cellXfs>
  <cellStyles count="68">
    <cellStyle name="Bueno 2" xfId="3" xr:uid="{00000000-0005-0000-0000-000000000000}"/>
    <cellStyle name="Cálculo 2" xfId="4" xr:uid="{00000000-0005-0000-0000-000001000000}"/>
    <cellStyle name="Celda de comprobación 2" xfId="5" xr:uid="{00000000-0005-0000-0000-000002000000}"/>
    <cellStyle name="Celda vinculada 2" xfId="6" xr:uid="{00000000-0005-0000-0000-000003000000}"/>
    <cellStyle name="Encabezado 1 2" xfId="41" xr:uid="{00000000-0005-0000-0000-000004000000}"/>
    <cellStyle name="Encabezado 4 2" xfId="7" xr:uid="{00000000-0005-0000-0000-000005000000}"/>
    <cellStyle name="Énfasis 1" xfId="8" xr:uid="{00000000-0005-0000-0000-000006000000}"/>
    <cellStyle name="Énfasis 2" xfId="9" xr:uid="{00000000-0005-0000-0000-000007000000}"/>
    <cellStyle name="Énfasis 3" xfId="10" xr:uid="{00000000-0005-0000-0000-000008000000}"/>
    <cellStyle name="Énfasis1 - 20%" xfId="12" xr:uid="{00000000-0005-0000-0000-000009000000}"/>
    <cellStyle name="Énfasis1 - 40%" xfId="13" xr:uid="{00000000-0005-0000-0000-00000A000000}"/>
    <cellStyle name="Énfasis1 - 60%" xfId="14" xr:uid="{00000000-0005-0000-0000-00000B000000}"/>
    <cellStyle name="Énfasis1 2" xfId="11" xr:uid="{00000000-0005-0000-0000-00000C000000}"/>
    <cellStyle name="Énfasis1 3" xfId="60" xr:uid="{00000000-0005-0000-0000-00000D000000}"/>
    <cellStyle name="Énfasis2 - 20%" xfId="16" xr:uid="{00000000-0005-0000-0000-00000E000000}"/>
    <cellStyle name="Énfasis2 - 40%" xfId="17" xr:uid="{00000000-0005-0000-0000-00000F000000}"/>
    <cellStyle name="Énfasis2 - 60%" xfId="18" xr:uid="{00000000-0005-0000-0000-000010000000}"/>
    <cellStyle name="Énfasis2 2" xfId="15" xr:uid="{00000000-0005-0000-0000-000011000000}"/>
    <cellStyle name="Énfasis2 3" xfId="61" xr:uid="{00000000-0005-0000-0000-000012000000}"/>
    <cellStyle name="Énfasis3 - 20%" xfId="20" xr:uid="{00000000-0005-0000-0000-000013000000}"/>
    <cellStyle name="Énfasis3 - 40%" xfId="21" xr:uid="{00000000-0005-0000-0000-000014000000}"/>
    <cellStyle name="Énfasis3 - 60%" xfId="22" xr:uid="{00000000-0005-0000-0000-000015000000}"/>
    <cellStyle name="Énfasis3 2" xfId="19" xr:uid="{00000000-0005-0000-0000-000016000000}"/>
    <cellStyle name="Énfasis3 3" xfId="62" xr:uid="{00000000-0005-0000-0000-000017000000}"/>
    <cellStyle name="Énfasis4 - 20%" xfId="24" xr:uid="{00000000-0005-0000-0000-000018000000}"/>
    <cellStyle name="Énfasis4 - 40%" xfId="25" xr:uid="{00000000-0005-0000-0000-000019000000}"/>
    <cellStyle name="Énfasis4 - 60%" xfId="26" xr:uid="{00000000-0005-0000-0000-00001A000000}"/>
    <cellStyle name="Énfasis4 2" xfId="23" xr:uid="{00000000-0005-0000-0000-00001B000000}"/>
    <cellStyle name="Énfasis4 3" xfId="63" xr:uid="{00000000-0005-0000-0000-00001C000000}"/>
    <cellStyle name="Énfasis5 - 20%" xfId="28" xr:uid="{00000000-0005-0000-0000-00001D000000}"/>
    <cellStyle name="Énfasis5 - 40%" xfId="29" xr:uid="{00000000-0005-0000-0000-00001E000000}"/>
    <cellStyle name="Énfasis5 - 60%" xfId="30" xr:uid="{00000000-0005-0000-0000-00001F000000}"/>
    <cellStyle name="Énfasis5 2" xfId="27" xr:uid="{00000000-0005-0000-0000-000020000000}"/>
    <cellStyle name="Énfasis5 3" xfId="64" xr:uid="{00000000-0005-0000-0000-000021000000}"/>
    <cellStyle name="Énfasis6 - 20%" xfId="32" xr:uid="{00000000-0005-0000-0000-000022000000}"/>
    <cellStyle name="Énfasis6 - 40%" xfId="33" xr:uid="{00000000-0005-0000-0000-000023000000}"/>
    <cellStyle name="Énfasis6 - 60%" xfId="34" xr:uid="{00000000-0005-0000-0000-000024000000}"/>
    <cellStyle name="Énfasis6 2" xfId="31" xr:uid="{00000000-0005-0000-0000-000025000000}"/>
    <cellStyle name="Énfasis6 3" xfId="65" xr:uid="{00000000-0005-0000-0000-000026000000}"/>
    <cellStyle name="Entrada 2" xfId="35" xr:uid="{00000000-0005-0000-0000-000027000000}"/>
    <cellStyle name="Incorrecto 2" xfId="36" xr:uid="{00000000-0005-0000-0000-000028000000}"/>
    <cellStyle name="Millares [0]" xfId="67" builtinId="6"/>
    <cellStyle name="Neutral 2" xfId="37" xr:uid="{00000000-0005-0000-0000-00002A000000}"/>
    <cellStyle name="Normal" xfId="0" builtinId="0"/>
    <cellStyle name="Normal 2" xfId="2" xr:uid="{00000000-0005-0000-0000-00002C000000}"/>
    <cellStyle name="Normal 2 2" xfId="49" xr:uid="{00000000-0005-0000-0000-00002D000000}"/>
    <cellStyle name="Normal 2 3" xfId="46" xr:uid="{00000000-0005-0000-0000-00002E000000}"/>
    <cellStyle name="Normal 3" xfId="1" xr:uid="{00000000-0005-0000-0000-00002F000000}"/>
    <cellStyle name="Normal 3 2" xfId="52" xr:uid="{00000000-0005-0000-0000-000030000000}"/>
    <cellStyle name="Normal 3 2 2" xfId="58" xr:uid="{00000000-0005-0000-0000-000031000000}"/>
    <cellStyle name="Normal 3 3" xfId="54" xr:uid="{00000000-0005-0000-0000-000032000000}"/>
    <cellStyle name="Normal 3 4" xfId="47" xr:uid="{00000000-0005-0000-0000-000033000000}"/>
    <cellStyle name="Normal 4" xfId="48" xr:uid="{00000000-0005-0000-0000-000034000000}"/>
    <cellStyle name="Normal 4 2" xfId="51" xr:uid="{00000000-0005-0000-0000-000035000000}"/>
    <cellStyle name="Normal 4 2 2" xfId="57" xr:uid="{00000000-0005-0000-0000-000036000000}"/>
    <cellStyle name="Normal 4 3" xfId="55" xr:uid="{00000000-0005-0000-0000-000037000000}"/>
    <cellStyle name="Normal 5" xfId="50" xr:uid="{00000000-0005-0000-0000-000038000000}"/>
    <cellStyle name="Normal 5 2" xfId="56" xr:uid="{00000000-0005-0000-0000-000039000000}"/>
    <cellStyle name="Normal 6" xfId="53" xr:uid="{00000000-0005-0000-0000-00003A000000}"/>
    <cellStyle name="Normal 6 2" xfId="59" xr:uid="{00000000-0005-0000-0000-00003B000000}"/>
    <cellStyle name="Notas 2" xfId="38" xr:uid="{00000000-0005-0000-0000-00003C000000}"/>
    <cellStyle name="Porcentaje" xfId="66" builtinId="5"/>
    <cellStyle name="Salida 2" xfId="39" xr:uid="{00000000-0005-0000-0000-00003E000000}"/>
    <cellStyle name="Texto de advertencia 2" xfId="40" xr:uid="{00000000-0005-0000-0000-00003F000000}"/>
    <cellStyle name="Título 2 2" xfId="42" xr:uid="{00000000-0005-0000-0000-000040000000}"/>
    <cellStyle name="Título 3 2" xfId="43" xr:uid="{00000000-0005-0000-0000-000041000000}"/>
    <cellStyle name="Título de hoja" xfId="44" xr:uid="{00000000-0005-0000-0000-000042000000}"/>
    <cellStyle name="Total 2" xfId="45" xr:uid="{00000000-0005-0000-0000-000043000000}"/>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44"/>
  <sheetViews>
    <sheetView showGridLines="0" zoomScale="90" zoomScaleNormal="90" zoomScaleSheetLayoutView="100" workbookViewId="0">
      <selection activeCell="C34" sqref="C34"/>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68"/>
      <c r="C1" s="468"/>
    </row>
    <row r="2" spans="2:3" x14ac:dyDescent="0.25">
      <c r="B2" s="468"/>
      <c r="C2" s="468"/>
    </row>
    <row r="3" spans="2:3" x14ac:dyDescent="0.25">
      <c r="B3" s="469"/>
      <c r="C3" s="469"/>
    </row>
    <row r="4" spans="2:3" ht="21" x14ac:dyDescent="0.35">
      <c r="B4" s="470" t="s">
        <v>325</v>
      </c>
      <c r="C4" s="471"/>
    </row>
    <row r="5" spans="2:3" x14ac:dyDescent="0.25">
      <c r="B5"/>
      <c r="C5" s="67"/>
    </row>
    <row r="6" spans="2:3" ht="21" x14ac:dyDescent="0.35">
      <c r="B6" s="470" t="s">
        <v>317</v>
      </c>
      <c r="C6" s="471"/>
    </row>
    <row r="7" spans="2:3" ht="15" customHeight="1" x14ac:dyDescent="0.25">
      <c r="B7" s="472" t="s">
        <v>844</v>
      </c>
      <c r="C7" s="473"/>
    </row>
    <row r="8" spans="2:3" x14ac:dyDescent="0.25">
      <c r="B8" s="474" t="s">
        <v>318</v>
      </c>
      <c r="C8" s="475"/>
    </row>
    <row r="9" spans="2:3" x14ac:dyDescent="0.25">
      <c r="B9" s="474" t="s">
        <v>319</v>
      </c>
      <c r="C9" s="475"/>
    </row>
    <row r="10" spans="2:3" x14ac:dyDescent="0.25">
      <c r="B10" s="333" t="s">
        <v>320</v>
      </c>
      <c r="C10" s="333" t="s">
        <v>321</v>
      </c>
    </row>
    <row r="11" spans="2:3" ht="29.25" customHeight="1" x14ac:dyDescent="0.25">
      <c r="B11" s="466" t="s">
        <v>549</v>
      </c>
      <c r="C11" s="467"/>
    </row>
    <row r="12" spans="2:3" x14ac:dyDescent="0.25">
      <c r="B12" s="429" t="s">
        <v>1019</v>
      </c>
      <c r="C12" s="444" t="s">
        <v>1021</v>
      </c>
    </row>
    <row r="13" spans="2:3" x14ac:dyDescent="0.25">
      <c r="B13" s="430" t="s">
        <v>1020</v>
      </c>
      <c r="C13" s="430"/>
    </row>
    <row r="14" spans="2:3" x14ac:dyDescent="0.25">
      <c r="B14" s="430" t="s">
        <v>1022</v>
      </c>
      <c r="C14" s="430"/>
    </row>
    <row r="15" spans="2:3" x14ac:dyDescent="0.25">
      <c r="B15" s="430" t="s">
        <v>1023</v>
      </c>
      <c r="C15" s="431"/>
    </row>
    <row r="16" spans="2:3" x14ac:dyDescent="0.25">
      <c r="B16" s="430"/>
      <c r="C16" s="430"/>
    </row>
    <row r="17" spans="2:3" x14ac:dyDescent="0.25">
      <c r="B17" s="430"/>
      <c r="C17" s="430"/>
    </row>
    <row r="18" spans="2:3" x14ac:dyDescent="0.25">
      <c r="B18" s="429"/>
      <c r="C18" s="431"/>
    </row>
    <row r="19" spans="2:3" x14ac:dyDescent="0.25">
      <c r="B19" s="429"/>
      <c r="C19" s="430"/>
    </row>
    <row r="20" spans="2:3" x14ac:dyDescent="0.25">
      <c r="B20" s="432"/>
      <c r="C20" s="431"/>
    </row>
    <row r="21" spans="2:3" x14ac:dyDescent="0.25">
      <c r="B21" s="432"/>
      <c r="C21" s="433"/>
    </row>
    <row r="22" spans="2:3" x14ac:dyDescent="0.25">
      <c r="B22" s="432"/>
      <c r="C22" s="434"/>
    </row>
    <row r="23" spans="2:3" x14ac:dyDescent="0.25">
      <c r="B23" s="432"/>
      <c r="C23" s="429"/>
    </row>
    <row r="24" spans="2:3" x14ac:dyDescent="0.25">
      <c r="B24" s="329"/>
      <c r="C24" s="329"/>
    </row>
    <row r="25" spans="2:3" x14ac:dyDescent="0.25">
      <c r="B25" s="329"/>
      <c r="C25" s="330"/>
    </row>
    <row r="26" spans="2:3" x14ac:dyDescent="0.25">
      <c r="B26" s="331"/>
      <c r="C26" s="332"/>
    </row>
    <row r="27" spans="2:3" x14ac:dyDescent="0.25">
      <c r="B27" s="462" t="s">
        <v>322</v>
      </c>
      <c r="C27" s="463"/>
    </row>
    <row r="28" spans="2:3" x14ac:dyDescent="0.25">
      <c r="B28" s="464" t="s">
        <v>319</v>
      </c>
      <c r="C28" s="465"/>
    </row>
    <row r="29" spans="2:3" x14ac:dyDescent="0.25">
      <c r="B29" s="333" t="s">
        <v>323</v>
      </c>
      <c r="C29" s="333" t="s">
        <v>324</v>
      </c>
    </row>
    <row r="30" spans="2:3" ht="30" customHeight="1" x14ac:dyDescent="0.25">
      <c r="B30" s="466" t="s">
        <v>550</v>
      </c>
      <c r="C30" s="467"/>
    </row>
    <row r="31" spans="2:3" ht="27" customHeight="1" x14ac:dyDescent="0.25">
      <c r="B31" s="429" t="s">
        <v>1024</v>
      </c>
      <c r="C31" s="444" t="s">
        <v>1021</v>
      </c>
    </row>
    <row r="32" spans="2:3" x14ac:dyDescent="0.25">
      <c r="B32" s="429" t="s">
        <v>1025</v>
      </c>
      <c r="C32" s="429"/>
    </row>
    <row r="33" spans="2:3" x14ac:dyDescent="0.25">
      <c r="B33" s="429" t="s">
        <v>1026</v>
      </c>
      <c r="C33" s="429"/>
    </row>
    <row r="34" spans="2:3" x14ac:dyDescent="0.25">
      <c r="B34" s="429"/>
      <c r="C34" s="429"/>
    </row>
    <row r="35" spans="2:3" x14ac:dyDescent="0.25">
      <c r="B35" s="429"/>
      <c r="C35" s="429"/>
    </row>
    <row r="36" spans="2:3" ht="30" customHeight="1" x14ac:dyDescent="0.25">
      <c r="B36" s="438"/>
      <c r="C36" s="429"/>
    </row>
    <row r="37" spans="2:3" x14ac:dyDescent="0.25">
      <c r="B37" s="429"/>
      <c r="C37" s="433"/>
    </row>
    <row r="38" spans="2:3" ht="29.25" customHeight="1" x14ac:dyDescent="0.25">
      <c r="B38" s="429"/>
      <c r="C38" s="429"/>
    </row>
    <row r="39" spans="2:3" x14ac:dyDescent="0.25">
      <c r="B39" s="429"/>
      <c r="C39" s="433"/>
    </row>
    <row r="40" spans="2:3" x14ac:dyDescent="0.25">
      <c r="B40" s="433"/>
      <c r="C40" s="433"/>
    </row>
    <row r="41" spans="2:3" x14ac:dyDescent="0.25">
      <c r="B41" s="429"/>
      <c r="C41" s="435"/>
    </row>
    <row r="42" spans="2:3" x14ac:dyDescent="0.25">
      <c r="B42" s="436"/>
      <c r="C42" s="437"/>
    </row>
    <row r="43" spans="2:3" x14ac:dyDescent="0.25">
      <c r="B43" s="436"/>
      <c r="C43" s="433"/>
    </row>
    <row r="44" spans="2:3" x14ac:dyDescent="0.25">
      <c r="B44" s="436"/>
      <c r="C44" s="433"/>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87" t="s">
        <v>402</v>
      </c>
      <c r="B2" s="787"/>
      <c r="C2" s="787"/>
    </row>
    <row r="3" spans="1:3" x14ac:dyDescent="0.25">
      <c r="A3" s="787" t="s">
        <v>403</v>
      </c>
      <c r="B3" s="787"/>
      <c r="C3" s="787"/>
    </row>
    <row r="4" spans="1:3" x14ac:dyDescent="0.25">
      <c r="A4" s="787" t="s">
        <v>404</v>
      </c>
      <c r="B4" s="787"/>
      <c r="C4" s="787"/>
    </row>
    <row r="6" spans="1:3" ht="15.75" thickBot="1" x14ac:dyDescent="0.3">
      <c r="A6" s="27"/>
      <c r="B6" s="27"/>
      <c r="C6" s="27"/>
    </row>
    <row r="7" spans="1:3" x14ac:dyDescent="0.25">
      <c r="A7" s="50" t="s">
        <v>405</v>
      </c>
      <c r="B7" s="51" t="s">
        <v>406</v>
      </c>
      <c r="C7" s="52" t="s">
        <v>407</v>
      </c>
    </row>
    <row r="8" spans="1:3" ht="30" x14ac:dyDescent="0.25">
      <c r="A8" s="788" t="s">
        <v>408</v>
      </c>
      <c r="B8" s="53" t="s">
        <v>409</v>
      </c>
      <c r="C8" s="54" t="s">
        <v>375</v>
      </c>
    </row>
    <row r="9" spans="1:3" x14ac:dyDescent="0.25">
      <c r="A9" s="788"/>
      <c r="B9" s="53" t="s">
        <v>410</v>
      </c>
      <c r="C9" s="54" t="s">
        <v>411</v>
      </c>
    </row>
    <row r="10" spans="1:3" x14ac:dyDescent="0.25">
      <c r="A10" s="788"/>
      <c r="B10" s="53" t="s">
        <v>412</v>
      </c>
      <c r="C10" s="54" t="s">
        <v>341</v>
      </c>
    </row>
    <row r="11" spans="1:3" x14ac:dyDescent="0.25">
      <c r="A11" s="788"/>
      <c r="B11" s="53" t="s">
        <v>413</v>
      </c>
      <c r="C11" s="54" t="s">
        <v>414</v>
      </c>
    </row>
    <row r="12" spans="1:3" ht="30" x14ac:dyDescent="0.25">
      <c r="A12" s="788"/>
      <c r="B12" s="53" t="s">
        <v>415</v>
      </c>
      <c r="C12" s="54" t="s">
        <v>383</v>
      </c>
    </row>
    <row r="13" spans="1:3" x14ac:dyDescent="0.25">
      <c r="A13" s="788"/>
      <c r="B13" s="53" t="s">
        <v>416</v>
      </c>
      <c r="C13" s="54" t="s">
        <v>417</v>
      </c>
    </row>
    <row r="14" spans="1:3" x14ac:dyDescent="0.25">
      <c r="A14" s="788"/>
      <c r="B14" s="53" t="s">
        <v>418</v>
      </c>
      <c r="C14" s="54" t="s">
        <v>346</v>
      </c>
    </row>
    <row r="15" spans="1:3" x14ac:dyDescent="0.25">
      <c r="A15" s="788"/>
      <c r="B15" s="53" t="s">
        <v>419</v>
      </c>
      <c r="C15" s="54" t="s">
        <v>362</v>
      </c>
    </row>
    <row r="16" spans="1:3" x14ac:dyDescent="0.25">
      <c r="A16" s="788"/>
      <c r="B16" s="53" t="s">
        <v>420</v>
      </c>
      <c r="C16" s="54" t="s">
        <v>362</v>
      </c>
    </row>
    <row r="17" spans="1:3" x14ac:dyDescent="0.25">
      <c r="A17" s="788"/>
      <c r="B17" s="53" t="s">
        <v>421</v>
      </c>
      <c r="C17" s="54" t="s">
        <v>362</v>
      </c>
    </row>
    <row r="18" spans="1:3" x14ac:dyDescent="0.25">
      <c r="A18" s="788" t="s">
        <v>422</v>
      </c>
      <c r="B18" s="53" t="s">
        <v>423</v>
      </c>
      <c r="C18" s="54" t="s">
        <v>424</v>
      </c>
    </row>
    <row r="19" spans="1:3" x14ac:dyDescent="0.25">
      <c r="A19" s="788"/>
      <c r="B19" s="53" t="s">
        <v>425</v>
      </c>
      <c r="C19" s="54" t="s">
        <v>424</v>
      </c>
    </row>
    <row r="20" spans="1:3" ht="30" x14ac:dyDescent="0.25">
      <c r="A20" s="788"/>
      <c r="B20" s="53" t="s">
        <v>426</v>
      </c>
      <c r="C20" s="54" t="s">
        <v>424</v>
      </c>
    </row>
    <row r="21" spans="1:3" ht="30" x14ac:dyDescent="0.25">
      <c r="A21" s="788"/>
      <c r="B21" s="53" t="s">
        <v>427</v>
      </c>
      <c r="C21" s="54" t="s">
        <v>424</v>
      </c>
    </row>
    <row r="22" spans="1:3" x14ac:dyDescent="0.25">
      <c r="A22" s="788"/>
      <c r="B22" s="53" t="s">
        <v>428</v>
      </c>
      <c r="C22" s="54" t="s">
        <v>424</v>
      </c>
    </row>
    <row r="23" spans="1:3" x14ac:dyDescent="0.25">
      <c r="A23" s="788"/>
      <c r="B23" s="53" t="s">
        <v>429</v>
      </c>
      <c r="C23" s="54" t="s">
        <v>424</v>
      </c>
    </row>
    <row r="24" spans="1:3" x14ac:dyDescent="0.25">
      <c r="A24" s="788"/>
      <c r="B24" s="53" t="s">
        <v>430</v>
      </c>
      <c r="C24" s="54" t="s">
        <v>393</v>
      </c>
    </row>
    <row r="25" spans="1:3" ht="30" x14ac:dyDescent="0.25">
      <c r="A25" s="788"/>
      <c r="B25" s="53" t="s">
        <v>431</v>
      </c>
      <c r="C25" s="54" t="s">
        <v>393</v>
      </c>
    </row>
    <row r="26" spans="1:3" x14ac:dyDescent="0.25">
      <c r="A26" s="788"/>
      <c r="B26" s="53" t="s">
        <v>432</v>
      </c>
      <c r="C26" s="54" t="s">
        <v>383</v>
      </c>
    </row>
    <row r="27" spans="1:3" x14ac:dyDescent="0.25">
      <c r="A27" s="788"/>
      <c r="B27" s="53" t="s">
        <v>433</v>
      </c>
      <c r="C27" s="54" t="s">
        <v>383</v>
      </c>
    </row>
    <row r="28" spans="1:3" x14ac:dyDescent="0.25">
      <c r="A28" s="788"/>
      <c r="B28" s="53" t="s">
        <v>434</v>
      </c>
      <c r="C28" s="54" t="s">
        <v>383</v>
      </c>
    </row>
    <row r="29" spans="1:3" x14ac:dyDescent="0.25">
      <c r="A29" s="788"/>
      <c r="B29" s="53" t="s">
        <v>435</v>
      </c>
      <c r="C29" s="54" t="s">
        <v>383</v>
      </c>
    </row>
    <row r="30" spans="1:3" ht="30" x14ac:dyDescent="0.25">
      <c r="A30" s="788"/>
      <c r="B30" s="53" t="s">
        <v>436</v>
      </c>
      <c r="C30" s="54" t="s">
        <v>385</v>
      </c>
    </row>
    <row r="31" spans="1:3" x14ac:dyDescent="0.25">
      <c r="A31" s="788"/>
      <c r="B31" s="53" t="s">
        <v>437</v>
      </c>
      <c r="C31" s="54" t="s">
        <v>385</v>
      </c>
    </row>
    <row r="32" spans="1:3" x14ac:dyDescent="0.25">
      <c r="A32" s="788"/>
      <c r="B32" s="53" t="s">
        <v>438</v>
      </c>
      <c r="C32" s="54" t="s">
        <v>385</v>
      </c>
    </row>
    <row r="33" spans="1:3" x14ac:dyDescent="0.25">
      <c r="A33" s="788"/>
      <c r="B33" s="53" t="s">
        <v>439</v>
      </c>
      <c r="C33" s="54" t="s">
        <v>385</v>
      </c>
    </row>
    <row r="34" spans="1:3" x14ac:dyDescent="0.25">
      <c r="A34" s="788"/>
      <c r="B34" s="53" t="s">
        <v>440</v>
      </c>
      <c r="C34" s="54" t="s">
        <v>385</v>
      </c>
    </row>
    <row r="35" spans="1:3" x14ac:dyDescent="0.25">
      <c r="A35" s="788"/>
      <c r="B35" s="53" t="s">
        <v>441</v>
      </c>
      <c r="C35" s="54" t="s">
        <v>442</v>
      </c>
    </row>
    <row r="36" spans="1:3" x14ac:dyDescent="0.25">
      <c r="A36" s="788"/>
      <c r="B36" s="53" t="s">
        <v>443</v>
      </c>
      <c r="C36" s="54" t="s">
        <v>444</v>
      </c>
    </row>
    <row r="37" spans="1:3" ht="30" x14ac:dyDescent="0.25">
      <c r="A37" s="788"/>
      <c r="B37" s="53" t="s">
        <v>445</v>
      </c>
      <c r="C37" s="54" t="s">
        <v>444</v>
      </c>
    </row>
    <row r="38" spans="1:3" x14ac:dyDescent="0.25">
      <c r="A38" s="788"/>
      <c r="B38" s="53" t="s">
        <v>446</v>
      </c>
      <c r="C38" s="54" t="s">
        <v>444</v>
      </c>
    </row>
    <row r="39" spans="1:3" x14ac:dyDescent="0.25">
      <c r="A39" s="788"/>
      <c r="B39" s="53" t="s">
        <v>447</v>
      </c>
      <c r="C39" s="54" t="s">
        <v>368</v>
      </c>
    </row>
    <row r="40" spans="1:3" x14ac:dyDescent="0.25">
      <c r="A40" s="788"/>
      <c r="B40" s="53" t="s">
        <v>448</v>
      </c>
      <c r="C40" s="54" t="s">
        <v>368</v>
      </c>
    </row>
    <row r="41" spans="1:3" ht="30" x14ac:dyDescent="0.25">
      <c r="A41" s="788"/>
      <c r="B41" s="53" t="s">
        <v>449</v>
      </c>
      <c r="C41" s="54" t="s">
        <v>362</v>
      </c>
    </row>
    <row r="42" spans="1:3" x14ac:dyDescent="0.25">
      <c r="A42" s="788"/>
      <c r="B42" s="53" t="s">
        <v>450</v>
      </c>
      <c r="C42" s="54" t="s">
        <v>377</v>
      </c>
    </row>
    <row r="43" spans="1:3" ht="30" x14ac:dyDescent="0.25">
      <c r="A43" s="784" t="s">
        <v>451</v>
      </c>
      <c r="B43" s="53" t="s">
        <v>452</v>
      </c>
      <c r="C43" s="54" t="s">
        <v>386</v>
      </c>
    </row>
    <row r="44" spans="1:3" x14ac:dyDescent="0.25">
      <c r="A44" s="784"/>
      <c r="B44" s="53" t="s">
        <v>453</v>
      </c>
      <c r="C44" s="54" t="s">
        <v>361</v>
      </c>
    </row>
    <row r="45" spans="1:3" x14ac:dyDescent="0.25">
      <c r="A45" s="784"/>
      <c r="B45" s="53" t="s">
        <v>454</v>
      </c>
      <c r="C45" s="54" t="s">
        <v>361</v>
      </c>
    </row>
    <row r="46" spans="1:3" x14ac:dyDescent="0.25">
      <c r="A46" s="784"/>
      <c r="B46" s="53" t="s">
        <v>455</v>
      </c>
      <c r="C46" s="54" t="s">
        <v>456</v>
      </c>
    </row>
    <row r="47" spans="1:3" x14ac:dyDescent="0.25">
      <c r="A47" s="784"/>
      <c r="B47" s="53" t="s">
        <v>457</v>
      </c>
      <c r="C47" s="54" t="s">
        <v>456</v>
      </c>
    </row>
    <row r="48" spans="1:3" ht="30" x14ac:dyDescent="0.25">
      <c r="A48" s="784"/>
      <c r="B48" s="53" t="s">
        <v>458</v>
      </c>
      <c r="C48" s="54" t="s">
        <v>385</v>
      </c>
    </row>
    <row r="49" spans="1:3" x14ac:dyDescent="0.25">
      <c r="A49" s="784"/>
      <c r="B49" s="53" t="s">
        <v>459</v>
      </c>
      <c r="C49" s="54" t="s">
        <v>360</v>
      </c>
    </row>
    <row r="50" spans="1:3" x14ac:dyDescent="0.25">
      <c r="A50" s="784"/>
      <c r="B50" s="53" t="s">
        <v>460</v>
      </c>
      <c r="C50" s="54" t="s">
        <v>360</v>
      </c>
    </row>
    <row r="51" spans="1:3" ht="30" x14ac:dyDescent="0.25">
      <c r="A51" s="784"/>
      <c r="B51" s="53" t="s">
        <v>461</v>
      </c>
      <c r="C51" s="54" t="s">
        <v>462</v>
      </c>
    </row>
    <row r="52" spans="1:3" x14ac:dyDescent="0.25">
      <c r="A52" s="784"/>
      <c r="B52" s="53" t="s">
        <v>463</v>
      </c>
      <c r="C52" s="54" t="s">
        <v>377</v>
      </c>
    </row>
    <row r="53" spans="1:3" x14ac:dyDescent="0.25">
      <c r="A53" s="784" t="s">
        <v>464</v>
      </c>
      <c r="B53" s="53" t="s">
        <v>465</v>
      </c>
      <c r="C53" s="54" t="s">
        <v>387</v>
      </c>
    </row>
    <row r="54" spans="1:3" x14ac:dyDescent="0.25">
      <c r="A54" s="784"/>
      <c r="B54" s="53" t="s">
        <v>466</v>
      </c>
      <c r="C54" s="54" t="s">
        <v>467</v>
      </c>
    </row>
    <row r="55" spans="1:3" x14ac:dyDescent="0.25">
      <c r="A55" s="784"/>
      <c r="B55" s="53" t="s">
        <v>468</v>
      </c>
      <c r="C55" s="54" t="s">
        <v>383</v>
      </c>
    </row>
    <row r="56" spans="1:3" x14ac:dyDescent="0.25">
      <c r="A56" s="784"/>
      <c r="B56" s="53" t="s">
        <v>469</v>
      </c>
      <c r="C56" s="54" t="s">
        <v>383</v>
      </c>
    </row>
    <row r="57" spans="1:3" x14ac:dyDescent="0.25">
      <c r="A57" s="784"/>
      <c r="B57" s="53" t="s">
        <v>470</v>
      </c>
      <c r="C57" s="54" t="s">
        <v>383</v>
      </c>
    </row>
    <row r="58" spans="1:3" x14ac:dyDescent="0.25">
      <c r="A58" s="784"/>
      <c r="B58" s="53" t="s">
        <v>471</v>
      </c>
      <c r="C58" s="54" t="s">
        <v>381</v>
      </c>
    </row>
    <row r="59" spans="1:3" ht="30" x14ac:dyDescent="0.25">
      <c r="A59" s="784"/>
      <c r="B59" s="53" t="s">
        <v>472</v>
      </c>
      <c r="C59" s="54" t="s">
        <v>362</v>
      </c>
    </row>
    <row r="60" spans="1:3" ht="30" x14ac:dyDescent="0.25">
      <c r="A60" s="784"/>
      <c r="B60" s="53" t="s">
        <v>473</v>
      </c>
      <c r="C60" s="54" t="s">
        <v>377</v>
      </c>
    </row>
    <row r="61" spans="1:3" ht="30" x14ac:dyDescent="0.25">
      <c r="A61" s="784" t="s">
        <v>474</v>
      </c>
      <c r="B61" s="53" t="s">
        <v>475</v>
      </c>
      <c r="C61" s="54" t="s">
        <v>476</v>
      </c>
    </row>
    <row r="62" spans="1:3" x14ac:dyDescent="0.25">
      <c r="A62" s="784"/>
      <c r="B62" s="53" t="s">
        <v>477</v>
      </c>
      <c r="C62" s="54" t="s">
        <v>347</v>
      </c>
    </row>
    <row r="63" spans="1:3" x14ac:dyDescent="0.25">
      <c r="A63" s="784"/>
      <c r="B63" s="53" t="s">
        <v>478</v>
      </c>
      <c r="C63" s="54" t="s">
        <v>417</v>
      </c>
    </row>
    <row r="64" spans="1:3" ht="30" x14ac:dyDescent="0.25">
      <c r="A64" s="784"/>
      <c r="B64" s="53" t="s">
        <v>449</v>
      </c>
      <c r="C64" s="54" t="s">
        <v>363</v>
      </c>
    </row>
    <row r="65" spans="1:3" ht="30" x14ac:dyDescent="0.25">
      <c r="A65" s="784" t="s">
        <v>479</v>
      </c>
      <c r="B65" s="53" t="s">
        <v>480</v>
      </c>
      <c r="C65" s="54" t="s">
        <v>424</v>
      </c>
    </row>
    <row r="66" spans="1:3" ht="30" x14ac:dyDescent="0.25">
      <c r="A66" s="784"/>
      <c r="B66" s="53" t="s">
        <v>481</v>
      </c>
      <c r="C66" s="54" t="s">
        <v>424</v>
      </c>
    </row>
    <row r="67" spans="1:3" ht="45" x14ac:dyDescent="0.25">
      <c r="A67" s="784"/>
      <c r="B67" s="53" t="s">
        <v>482</v>
      </c>
      <c r="C67" s="54" t="s">
        <v>424</v>
      </c>
    </row>
    <row r="68" spans="1:3" ht="30" x14ac:dyDescent="0.25">
      <c r="A68" s="784"/>
      <c r="B68" s="53" t="s">
        <v>483</v>
      </c>
      <c r="C68" s="54" t="s">
        <v>424</v>
      </c>
    </row>
    <row r="69" spans="1:3" x14ac:dyDescent="0.25">
      <c r="A69" s="784"/>
      <c r="B69" s="53" t="s">
        <v>484</v>
      </c>
      <c r="C69" s="54" t="s">
        <v>424</v>
      </c>
    </row>
    <row r="70" spans="1:3" ht="30" x14ac:dyDescent="0.25">
      <c r="A70" s="784"/>
      <c r="B70" s="53" t="s">
        <v>485</v>
      </c>
      <c r="C70" s="54" t="s">
        <v>424</v>
      </c>
    </row>
    <row r="71" spans="1:3" ht="30" x14ac:dyDescent="0.25">
      <c r="A71" s="784"/>
      <c r="B71" s="53" t="s">
        <v>486</v>
      </c>
      <c r="C71" s="54" t="s">
        <v>424</v>
      </c>
    </row>
    <row r="72" spans="1:3" ht="30" x14ac:dyDescent="0.25">
      <c r="A72" s="784"/>
      <c r="B72" s="53" t="s">
        <v>487</v>
      </c>
      <c r="C72" s="54" t="s">
        <v>375</v>
      </c>
    </row>
    <row r="73" spans="1:3" ht="30" x14ac:dyDescent="0.25">
      <c r="A73" s="784"/>
      <c r="B73" s="53" t="s">
        <v>488</v>
      </c>
      <c r="C73" s="54" t="s">
        <v>375</v>
      </c>
    </row>
    <row r="74" spans="1:3" ht="30" x14ac:dyDescent="0.25">
      <c r="A74" s="784"/>
      <c r="B74" s="53" t="s">
        <v>489</v>
      </c>
      <c r="C74" s="54" t="s">
        <v>375</v>
      </c>
    </row>
    <row r="75" spans="1:3" ht="30" x14ac:dyDescent="0.25">
      <c r="A75" s="784"/>
      <c r="B75" s="53" t="s">
        <v>490</v>
      </c>
      <c r="C75" s="54" t="s">
        <v>393</v>
      </c>
    </row>
    <row r="76" spans="1:3" ht="30" x14ac:dyDescent="0.25">
      <c r="A76" s="784"/>
      <c r="B76" s="53" t="s">
        <v>491</v>
      </c>
      <c r="C76" s="54" t="s">
        <v>393</v>
      </c>
    </row>
    <row r="77" spans="1:3" ht="30" x14ac:dyDescent="0.25">
      <c r="A77" s="784"/>
      <c r="B77" s="53" t="s">
        <v>492</v>
      </c>
      <c r="C77" s="54" t="s">
        <v>366</v>
      </c>
    </row>
    <row r="78" spans="1:3" ht="30" x14ac:dyDescent="0.25">
      <c r="A78" s="784"/>
      <c r="B78" s="53" t="s">
        <v>493</v>
      </c>
      <c r="C78" s="54" t="s">
        <v>386</v>
      </c>
    </row>
    <row r="79" spans="1:3" x14ac:dyDescent="0.25">
      <c r="A79" s="784"/>
      <c r="B79" s="53" t="s">
        <v>494</v>
      </c>
      <c r="C79" s="54" t="s">
        <v>495</v>
      </c>
    </row>
    <row r="80" spans="1:3" ht="30" x14ac:dyDescent="0.25">
      <c r="A80" s="784"/>
      <c r="B80" s="53" t="s">
        <v>496</v>
      </c>
      <c r="C80" s="54" t="s">
        <v>383</v>
      </c>
    </row>
    <row r="81" spans="1:3" ht="30" x14ac:dyDescent="0.25">
      <c r="A81" s="784"/>
      <c r="B81" s="53" t="s">
        <v>497</v>
      </c>
      <c r="C81" s="54" t="s">
        <v>383</v>
      </c>
    </row>
    <row r="82" spans="1:3" ht="30" x14ac:dyDescent="0.25">
      <c r="A82" s="784"/>
      <c r="B82" s="53" t="s">
        <v>498</v>
      </c>
      <c r="C82" s="54" t="s">
        <v>383</v>
      </c>
    </row>
    <row r="83" spans="1:3" ht="30" x14ac:dyDescent="0.25">
      <c r="A83" s="784"/>
      <c r="B83" s="53" t="s">
        <v>499</v>
      </c>
      <c r="C83" s="54" t="s">
        <v>383</v>
      </c>
    </row>
    <row r="84" spans="1:3" ht="30" x14ac:dyDescent="0.25">
      <c r="A84" s="784"/>
      <c r="B84" s="53" t="s">
        <v>500</v>
      </c>
      <c r="C84" s="54" t="s">
        <v>383</v>
      </c>
    </row>
    <row r="85" spans="1:3" ht="45" x14ac:dyDescent="0.25">
      <c r="A85" s="784"/>
      <c r="B85" s="53" t="s">
        <v>501</v>
      </c>
      <c r="C85" s="54" t="s">
        <v>442</v>
      </c>
    </row>
    <row r="86" spans="1:3" ht="30" x14ac:dyDescent="0.25">
      <c r="A86" s="784"/>
      <c r="B86" s="53" t="s">
        <v>502</v>
      </c>
      <c r="C86" s="54" t="s">
        <v>363</v>
      </c>
    </row>
    <row r="87" spans="1:3" ht="30" x14ac:dyDescent="0.25">
      <c r="A87" s="784"/>
      <c r="B87" s="53" t="s">
        <v>503</v>
      </c>
      <c r="C87" s="54" t="s">
        <v>363</v>
      </c>
    </row>
    <row r="88" spans="1:3" ht="30" x14ac:dyDescent="0.25">
      <c r="A88" s="784"/>
      <c r="B88" s="53" t="s">
        <v>504</v>
      </c>
      <c r="C88" s="54" t="s">
        <v>363</v>
      </c>
    </row>
    <row r="89" spans="1:3" ht="30" x14ac:dyDescent="0.25">
      <c r="A89" s="784"/>
      <c r="B89" s="53" t="s">
        <v>505</v>
      </c>
      <c r="C89" s="54" t="s">
        <v>362</v>
      </c>
    </row>
    <row r="90" spans="1:3" ht="30" x14ac:dyDescent="0.25">
      <c r="A90" s="784"/>
      <c r="B90" s="53" t="s">
        <v>506</v>
      </c>
      <c r="C90" s="54" t="s">
        <v>362</v>
      </c>
    </row>
    <row r="91" spans="1:3" ht="30" x14ac:dyDescent="0.25">
      <c r="A91" s="784"/>
      <c r="B91" s="53" t="s">
        <v>507</v>
      </c>
      <c r="C91" s="54" t="s">
        <v>362</v>
      </c>
    </row>
    <row r="92" spans="1:3" ht="30" x14ac:dyDescent="0.25">
      <c r="A92" s="784"/>
      <c r="B92" s="53" t="s">
        <v>508</v>
      </c>
      <c r="C92" s="54" t="s">
        <v>377</v>
      </c>
    </row>
    <row r="93" spans="1:3" ht="30" x14ac:dyDescent="0.25">
      <c r="A93" s="784"/>
      <c r="B93" s="53" t="s">
        <v>509</v>
      </c>
      <c r="C93" s="54" t="s">
        <v>377</v>
      </c>
    </row>
    <row r="94" spans="1:3" ht="30" x14ac:dyDescent="0.25">
      <c r="A94" s="784"/>
      <c r="B94" s="53" t="s">
        <v>510</v>
      </c>
      <c r="C94" s="54" t="s">
        <v>379</v>
      </c>
    </row>
    <row r="95" spans="1:3" ht="30" x14ac:dyDescent="0.25">
      <c r="A95" s="785" t="s">
        <v>388</v>
      </c>
      <c r="B95" s="53" t="s">
        <v>511</v>
      </c>
      <c r="C95" s="54" t="s">
        <v>392</v>
      </c>
    </row>
    <row r="96" spans="1:3" ht="30" x14ac:dyDescent="0.25">
      <c r="A96" s="785"/>
      <c r="B96" s="53" t="s">
        <v>512</v>
      </c>
      <c r="C96" s="54" t="s">
        <v>391</v>
      </c>
    </row>
    <row r="97" spans="1:3" x14ac:dyDescent="0.25">
      <c r="A97" s="785"/>
      <c r="B97" s="53" t="s">
        <v>513</v>
      </c>
      <c r="C97" s="54" t="s">
        <v>391</v>
      </c>
    </row>
    <row r="98" spans="1:3" x14ac:dyDescent="0.25">
      <c r="A98" s="785"/>
      <c r="B98" s="53" t="s">
        <v>514</v>
      </c>
      <c r="C98" s="54" t="s">
        <v>391</v>
      </c>
    </row>
    <row r="99" spans="1:3" ht="30" x14ac:dyDescent="0.25">
      <c r="A99" s="785"/>
      <c r="B99" s="53" t="s">
        <v>515</v>
      </c>
      <c r="C99" s="54" t="s">
        <v>389</v>
      </c>
    </row>
    <row r="100" spans="1:3" ht="30" x14ac:dyDescent="0.25">
      <c r="A100" s="785"/>
      <c r="B100" s="53" t="s">
        <v>516</v>
      </c>
      <c r="C100" s="55" t="s">
        <v>389</v>
      </c>
    </row>
    <row r="101" spans="1:3" ht="30" x14ac:dyDescent="0.25">
      <c r="A101" s="785"/>
      <c r="B101" s="56" t="s">
        <v>517</v>
      </c>
      <c r="C101" s="57" t="s">
        <v>389</v>
      </c>
    </row>
    <row r="102" spans="1:3" x14ac:dyDescent="0.25">
      <c r="A102" s="785"/>
      <c r="B102" s="56" t="s">
        <v>518</v>
      </c>
      <c r="C102" s="58" t="s">
        <v>394</v>
      </c>
    </row>
    <row r="103" spans="1:3" x14ac:dyDescent="0.25">
      <c r="A103" s="785"/>
      <c r="B103" s="59" t="s">
        <v>519</v>
      </c>
      <c r="C103" s="56" t="s">
        <v>397</v>
      </c>
    </row>
    <row r="104" spans="1:3" x14ac:dyDescent="0.25">
      <c r="A104" s="785"/>
      <c r="B104" s="56" t="s">
        <v>520</v>
      </c>
      <c r="C104" s="58" t="s">
        <v>521</v>
      </c>
    </row>
    <row r="105" spans="1:3" ht="30.75" thickBot="1" x14ac:dyDescent="0.3">
      <c r="A105" s="786"/>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795" t="s">
        <v>562</v>
      </c>
      <c r="B2" s="789" t="s">
        <v>563</v>
      </c>
      <c r="C2" s="789" t="s">
        <v>564</v>
      </c>
      <c r="D2" s="789" t="s">
        <v>565</v>
      </c>
      <c r="E2" s="789" t="s">
        <v>566</v>
      </c>
    </row>
    <row r="3" spans="1:5" ht="15.75" thickBot="1" x14ac:dyDescent="0.3">
      <c r="A3" s="796"/>
      <c r="B3" s="790"/>
      <c r="C3" s="790"/>
      <c r="D3" s="790"/>
      <c r="E3" s="790"/>
    </row>
    <row r="4" spans="1:5" x14ac:dyDescent="0.25">
      <c r="A4" s="793" t="s">
        <v>567</v>
      </c>
      <c r="B4" s="794" t="s">
        <v>568</v>
      </c>
      <c r="C4" s="38">
        <v>1</v>
      </c>
      <c r="D4" s="39" t="s">
        <v>569</v>
      </c>
      <c r="E4" s="39" t="s">
        <v>570</v>
      </c>
    </row>
    <row r="5" spans="1:5" ht="25.5" x14ac:dyDescent="0.25">
      <c r="A5" s="791"/>
      <c r="B5" s="792"/>
      <c r="C5" s="40">
        <v>2</v>
      </c>
      <c r="D5" s="41" t="s">
        <v>571</v>
      </c>
      <c r="E5" s="41" t="s">
        <v>572</v>
      </c>
    </row>
    <row r="6" spans="1:5" ht="25.5" x14ac:dyDescent="0.25">
      <c r="A6" s="791" t="s">
        <v>573</v>
      </c>
      <c r="B6" s="792" t="s">
        <v>574</v>
      </c>
      <c r="C6" s="40">
        <v>3</v>
      </c>
      <c r="D6" s="41" t="s">
        <v>575</v>
      </c>
      <c r="E6" s="41" t="s">
        <v>576</v>
      </c>
    </row>
    <row r="7" spans="1:5" x14ac:dyDescent="0.25">
      <c r="A7" s="791"/>
      <c r="B7" s="792"/>
      <c r="C7" s="40">
        <v>4</v>
      </c>
      <c r="D7" s="41" t="s">
        <v>577</v>
      </c>
      <c r="E7" s="41" t="s">
        <v>578</v>
      </c>
    </row>
    <row r="8" spans="1:5" x14ac:dyDescent="0.25">
      <c r="A8" s="791"/>
      <c r="B8" s="792"/>
      <c r="C8" s="40">
        <v>5</v>
      </c>
      <c r="D8" s="41" t="s">
        <v>579</v>
      </c>
      <c r="E8" s="41" t="s">
        <v>580</v>
      </c>
    </row>
    <row r="9" spans="1:5" x14ac:dyDescent="0.25">
      <c r="A9" s="791"/>
      <c r="B9" s="792"/>
      <c r="C9" s="40">
        <v>6</v>
      </c>
      <c r="D9" s="41" t="s">
        <v>581</v>
      </c>
      <c r="E9" s="41" t="s">
        <v>582</v>
      </c>
    </row>
    <row r="10" spans="1:5" x14ac:dyDescent="0.25">
      <c r="A10" s="791"/>
      <c r="B10" s="792"/>
      <c r="C10" s="40">
        <v>7</v>
      </c>
      <c r="D10" s="41" t="s">
        <v>583</v>
      </c>
      <c r="E10" s="41" t="s">
        <v>584</v>
      </c>
    </row>
    <row r="11" spans="1:5" x14ac:dyDescent="0.25">
      <c r="A11" s="791"/>
      <c r="B11" s="792" t="s">
        <v>585</v>
      </c>
      <c r="C11" s="40">
        <v>8</v>
      </c>
      <c r="D11" s="41" t="s">
        <v>586</v>
      </c>
      <c r="E11" s="41" t="s">
        <v>587</v>
      </c>
    </row>
    <row r="12" spans="1:5" x14ac:dyDescent="0.25">
      <c r="A12" s="791"/>
      <c r="B12" s="792"/>
      <c r="C12" s="40">
        <v>9</v>
      </c>
      <c r="D12" s="41" t="s">
        <v>588</v>
      </c>
      <c r="E12" s="41" t="s">
        <v>589</v>
      </c>
    </row>
    <row r="13" spans="1:5" x14ac:dyDescent="0.25">
      <c r="A13" s="791" t="s">
        <v>590</v>
      </c>
      <c r="B13" s="792" t="s">
        <v>591</v>
      </c>
      <c r="C13" s="40">
        <v>10</v>
      </c>
      <c r="D13" s="41" t="s">
        <v>592</v>
      </c>
      <c r="E13" s="41" t="s">
        <v>593</v>
      </c>
    </row>
    <row r="14" spans="1:5" x14ac:dyDescent="0.25">
      <c r="A14" s="791"/>
      <c r="B14" s="792"/>
      <c r="C14" s="40">
        <v>11</v>
      </c>
      <c r="D14" s="41" t="s">
        <v>594</v>
      </c>
      <c r="E14" s="41" t="s">
        <v>595</v>
      </c>
    </row>
    <row r="15" spans="1:5" x14ac:dyDescent="0.25">
      <c r="A15" s="791"/>
      <c r="B15" s="792" t="s">
        <v>596</v>
      </c>
      <c r="C15" s="40">
        <v>12</v>
      </c>
      <c r="D15" s="41" t="s">
        <v>597</v>
      </c>
      <c r="E15" s="41" t="s">
        <v>598</v>
      </c>
    </row>
    <row r="16" spans="1:5" ht="25.5" x14ac:dyDescent="0.25">
      <c r="A16" s="791"/>
      <c r="B16" s="792"/>
      <c r="C16" s="40">
        <v>13</v>
      </c>
      <c r="D16" s="41" t="s">
        <v>599</v>
      </c>
      <c r="E16" s="41" t="s">
        <v>600</v>
      </c>
    </row>
    <row r="17" spans="1:5" x14ac:dyDescent="0.25">
      <c r="A17" s="791"/>
      <c r="B17" s="792"/>
      <c r="C17" s="40">
        <v>14</v>
      </c>
      <c r="D17" s="41" t="s">
        <v>601</v>
      </c>
      <c r="E17" s="41" t="s">
        <v>602</v>
      </c>
    </row>
    <row r="18" spans="1:5" ht="25.5" x14ac:dyDescent="0.25">
      <c r="A18" s="791"/>
      <c r="B18" s="42" t="s">
        <v>603</v>
      </c>
      <c r="C18" s="40">
        <v>15</v>
      </c>
      <c r="D18" s="41" t="s">
        <v>604</v>
      </c>
      <c r="E18" s="41" t="s">
        <v>605</v>
      </c>
    </row>
    <row r="19" spans="1:5" x14ac:dyDescent="0.25">
      <c r="A19" s="791" t="s">
        <v>606</v>
      </c>
      <c r="B19" s="792" t="s">
        <v>607</v>
      </c>
      <c r="C19" s="40">
        <v>16</v>
      </c>
      <c r="D19" s="41" t="s">
        <v>608</v>
      </c>
      <c r="E19" s="41" t="s">
        <v>609</v>
      </c>
    </row>
    <row r="20" spans="1:5" x14ac:dyDescent="0.25">
      <c r="A20" s="791"/>
      <c r="B20" s="792"/>
      <c r="C20" s="40">
        <v>17</v>
      </c>
      <c r="D20" s="41" t="s">
        <v>610</v>
      </c>
      <c r="E20" s="41" t="s">
        <v>611</v>
      </c>
    </row>
    <row r="21" spans="1:5" x14ac:dyDescent="0.25">
      <c r="A21" s="791"/>
      <c r="B21" s="792"/>
      <c r="C21" s="40">
        <v>18</v>
      </c>
      <c r="D21" s="41" t="s">
        <v>612</v>
      </c>
      <c r="E21" s="41" t="s">
        <v>613</v>
      </c>
    </row>
    <row r="22" spans="1:5" x14ac:dyDescent="0.25">
      <c r="A22" s="791"/>
      <c r="B22" s="792"/>
      <c r="C22" s="40">
        <v>19</v>
      </c>
      <c r="D22" s="41" t="s">
        <v>614</v>
      </c>
      <c r="E22" s="41" t="s">
        <v>615</v>
      </c>
    </row>
    <row r="23" spans="1:5" x14ac:dyDescent="0.25">
      <c r="A23" s="791"/>
      <c r="B23" s="792" t="s">
        <v>616</v>
      </c>
      <c r="C23" s="40">
        <v>20</v>
      </c>
      <c r="D23" s="41" t="s">
        <v>617</v>
      </c>
      <c r="E23" s="41" t="s">
        <v>618</v>
      </c>
    </row>
    <row r="24" spans="1:5" x14ac:dyDescent="0.25">
      <c r="A24" s="791"/>
      <c r="B24" s="792"/>
      <c r="C24" s="40">
        <v>21</v>
      </c>
      <c r="D24" s="41" t="s">
        <v>619</v>
      </c>
      <c r="E24" s="41" t="s">
        <v>620</v>
      </c>
    </row>
    <row r="25" spans="1:5" x14ac:dyDescent="0.25">
      <c r="A25" s="791"/>
      <c r="B25" s="792"/>
      <c r="C25" s="40">
        <v>22</v>
      </c>
      <c r="D25" s="41" t="s">
        <v>621</v>
      </c>
      <c r="E25" s="41" t="s">
        <v>622</v>
      </c>
    </row>
    <row r="26" spans="1:5" x14ac:dyDescent="0.25">
      <c r="A26" s="791"/>
      <c r="B26" s="792" t="s">
        <v>623</v>
      </c>
      <c r="C26" s="40">
        <v>23</v>
      </c>
      <c r="D26" s="41" t="s">
        <v>624</v>
      </c>
      <c r="E26" s="41" t="s">
        <v>625</v>
      </c>
    </row>
    <row r="27" spans="1:5" x14ac:dyDescent="0.25">
      <c r="A27" s="791"/>
      <c r="B27" s="792"/>
      <c r="C27" s="40">
        <v>24</v>
      </c>
      <c r="D27" s="41" t="s">
        <v>626</v>
      </c>
      <c r="E27" s="41" t="s">
        <v>627</v>
      </c>
    </row>
    <row r="28" spans="1:5" x14ac:dyDescent="0.25">
      <c r="A28" s="791"/>
      <c r="B28" s="792"/>
      <c r="C28" s="40">
        <v>25</v>
      </c>
      <c r="D28" s="41" t="s">
        <v>628</v>
      </c>
      <c r="E28" s="41" t="s">
        <v>629</v>
      </c>
    </row>
    <row r="29" spans="1:5" x14ac:dyDescent="0.25">
      <c r="A29" s="791" t="s">
        <v>630</v>
      </c>
      <c r="B29" s="792" t="s">
        <v>631</v>
      </c>
      <c r="C29" s="40">
        <v>26</v>
      </c>
      <c r="D29" s="41" t="s">
        <v>632</v>
      </c>
      <c r="E29" s="41" t="s">
        <v>633</v>
      </c>
    </row>
    <row r="30" spans="1:5" x14ac:dyDescent="0.25">
      <c r="A30" s="791"/>
      <c r="B30" s="792"/>
      <c r="C30" s="40">
        <v>27</v>
      </c>
      <c r="D30" s="41" t="s">
        <v>634</v>
      </c>
      <c r="E30" s="41" t="s">
        <v>635</v>
      </c>
    </row>
    <row r="31" spans="1:5" x14ac:dyDescent="0.25">
      <c r="A31" s="791"/>
      <c r="B31" s="792" t="s">
        <v>636</v>
      </c>
      <c r="C31" s="40">
        <v>28</v>
      </c>
      <c r="D31" s="41" t="s">
        <v>637</v>
      </c>
      <c r="E31" s="41" t="s">
        <v>638</v>
      </c>
    </row>
    <row r="32" spans="1:5" x14ac:dyDescent="0.25">
      <c r="A32" s="791"/>
      <c r="B32" s="792"/>
      <c r="C32" s="40">
        <v>29</v>
      </c>
      <c r="D32" s="41" t="s">
        <v>639</v>
      </c>
      <c r="E32" s="41" t="s">
        <v>640</v>
      </c>
    </row>
    <row r="33" spans="1:5" x14ac:dyDescent="0.25">
      <c r="A33" s="791"/>
      <c r="B33" s="792"/>
      <c r="C33" s="40">
        <v>30</v>
      </c>
      <c r="D33" s="41" t="s">
        <v>641</v>
      </c>
      <c r="E33" s="41" t="s">
        <v>642</v>
      </c>
    </row>
    <row r="34" spans="1:5" ht="25.5" x14ac:dyDescent="0.25">
      <c r="A34" s="791"/>
      <c r="B34" s="792"/>
      <c r="C34" s="40">
        <v>31</v>
      </c>
      <c r="D34" s="41" t="s">
        <v>643</v>
      </c>
      <c r="E34" s="41" t="s">
        <v>644</v>
      </c>
    </row>
    <row r="35" spans="1:5" x14ac:dyDescent="0.25">
      <c r="A35" s="791"/>
      <c r="B35" s="792"/>
      <c r="C35" s="40">
        <v>32</v>
      </c>
      <c r="D35" s="41" t="s">
        <v>645</v>
      </c>
      <c r="E35" s="41" t="s">
        <v>646</v>
      </c>
    </row>
    <row r="36" spans="1:5" x14ac:dyDescent="0.25">
      <c r="A36" s="791"/>
      <c r="B36" s="792"/>
      <c r="C36" s="40">
        <v>33</v>
      </c>
      <c r="D36" s="41" t="s">
        <v>647</v>
      </c>
      <c r="E36" s="41" t="s">
        <v>648</v>
      </c>
    </row>
    <row r="37" spans="1:5" ht="25.5" x14ac:dyDescent="0.25">
      <c r="A37" s="791"/>
      <c r="B37" s="42" t="s">
        <v>649</v>
      </c>
      <c r="C37" s="40">
        <v>34</v>
      </c>
      <c r="D37" s="41" t="s">
        <v>650</v>
      </c>
      <c r="E37" s="41" t="s">
        <v>651</v>
      </c>
    </row>
    <row r="38" spans="1:5" x14ac:dyDescent="0.25">
      <c r="A38" s="791"/>
      <c r="B38" s="792" t="s">
        <v>652</v>
      </c>
      <c r="C38" s="40">
        <v>35</v>
      </c>
      <c r="D38" s="41" t="s">
        <v>653</v>
      </c>
      <c r="E38" s="41" t="s">
        <v>654</v>
      </c>
    </row>
    <row r="39" spans="1:5" x14ac:dyDescent="0.25">
      <c r="A39" s="791"/>
      <c r="B39" s="792"/>
      <c r="C39" s="40">
        <v>36</v>
      </c>
      <c r="D39" s="41" t="s">
        <v>655</v>
      </c>
      <c r="E39" s="41" t="s">
        <v>656</v>
      </c>
    </row>
    <row r="40" spans="1:5" x14ac:dyDescent="0.25">
      <c r="A40" s="791"/>
      <c r="B40" s="792"/>
      <c r="C40" s="40">
        <v>37</v>
      </c>
      <c r="D40" s="41" t="s">
        <v>657</v>
      </c>
      <c r="E40" s="41" t="s">
        <v>658</v>
      </c>
    </row>
    <row r="41" spans="1:5" x14ac:dyDescent="0.25">
      <c r="A41" s="791"/>
      <c r="B41" s="792"/>
      <c r="C41" s="40">
        <v>38</v>
      </c>
      <c r="D41" s="41" t="s">
        <v>659</v>
      </c>
      <c r="E41" s="41" t="s">
        <v>660</v>
      </c>
    </row>
    <row r="42" spans="1:5" x14ac:dyDescent="0.25">
      <c r="A42" s="791"/>
      <c r="B42" s="792"/>
      <c r="C42" s="40">
        <v>39</v>
      </c>
      <c r="D42" s="41" t="s">
        <v>661</v>
      </c>
      <c r="E42" s="41" t="s">
        <v>662</v>
      </c>
    </row>
    <row r="43" spans="1:5" x14ac:dyDescent="0.25">
      <c r="A43" s="791" t="s">
        <v>663</v>
      </c>
      <c r="B43" s="792" t="s">
        <v>664</v>
      </c>
      <c r="C43" s="40">
        <v>40</v>
      </c>
      <c r="D43" s="41" t="s">
        <v>665</v>
      </c>
      <c r="E43" s="41" t="s">
        <v>666</v>
      </c>
    </row>
    <row r="44" spans="1:5" x14ac:dyDescent="0.25">
      <c r="A44" s="791"/>
      <c r="B44" s="792"/>
      <c r="C44" s="40">
        <v>41</v>
      </c>
      <c r="D44" s="41" t="s">
        <v>667</v>
      </c>
      <c r="E44" s="41" t="s">
        <v>668</v>
      </c>
    </row>
    <row r="45" spans="1:5" x14ac:dyDescent="0.25">
      <c r="A45" s="791" t="s">
        <v>669</v>
      </c>
      <c r="B45" s="792" t="s">
        <v>670</v>
      </c>
      <c r="C45" s="40">
        <v>42</v>
      </c>
      <c r="D45" s="41" t="s">
        <v>671</v>
      </c>
      <c r="E45" s="41" t="s">
        <v>672</v>
      </c>
    </row>
    <row r="46" spans="1:5" x14ac:dyDescent="0.25">
      <c r="A46" s="791"/>
      <c r="B46" s="792"/>
      <c r="C46" s="40">
        <v>43</v>
      </c>
      <c r="D46" s="41" t="s">
        <v>673</v>
      </c>
      <c r="E46" s="41" t="s">
        <v>674</v>
      </c>
    </row>
    <row r="47" spans="1:5" x14ac:dyDescent="0.25">
      <c r="A47" s="791"/>
      <c r="B47" s="792"/>
      <c r="C47" s="40">
        <v>44</v>
      </c>
      <c r="D47" s="41" t="s">
        <v>675</v>
      </c>
      <c r="E47" s="41" t="s">
        <v>676</v>
      </c>
    </row>
    <row r="48" spans="1:5" x14ac:dyDescent="0.25">
      <c r="A48" s="791"/>
      <c r="B48" s="792"/>
      <c r="C48" s="40">
        <v>45</v>
      </c>
      <c r="D48" s="41" t="s">
        <v>677</v>
      </c>
      <c r="E48" s="41" t="s">
        <v>678</v>
      </c>
    </row>
    <row r="49" spans="1:5" x14ac:dyDescent="0.25">
      <c r="A49" s="791"/>
      <c r="B49" s="792"/>
      <c r="C49" s="40">
        <v>46</v>
      </c>
      <c r="D49" s="41" t="s">
        <v>679</v>
      </c>
      <c r="E49" s="41" t="s">
        <v>680</v>
      </c>
    </row>
    <row r="50" spans="1:5" x14ac:dyDescent="0.25">
      <c r="A50" s="791"/>
      <c r="B50" s="792"/>
      <c r="C50" s="40">
        <v>47</v>
      </c>
      <c r="D50" s="41" t="s">
        <v>681</v>
      </c>
      <c r="E50" s="41" t="s">
        <v>682</v>
      </c>
    </row>
    <row r="51" spans="1:5" x14ac:dyDescent="0.25">
      <c r="A51" s="791"/>
      <c r="B51" s="792" t="s">
        <v>683</v>
      </c>
      <c r="C51" s="40">
        <v>48</v>
      </c>
      <c r="D51" s="41" t="s">
        <v>684</v>
      </c>
      <c r="E51" s="41" t="s">
        <v>685</v>
      </c>
    </row>
    <row r="52" spans="1:5" x14ac:dyDescent="0.25">
      <c r="A52" s="791"/>
      <c r="B52" s="792"/>
      <c r="C52" s="40">
        <v>49</v>
      </c>
      <c r="D52" s="41" t="s">
        <v>686</v>
      </c>
      <c r="E52" s="41" t="s">
        <v>687</v>
      </c>
    </row>
    <row r="53" spans="1:5" x14ac:dyDescent="0.25">
      <c r="A53" s="791"/>
      <c r="B53" s="792"/>
      <c r="C53" s="40">
        <v>50</v>
      </c>
      <c r="D53" s="41" t="s">
        <v>688</v>
      </c>
      <c r="E53" s="41" t="s">
        <v>689</v>
      </c>
    </row>
    <row r="54" spans="1:5" x14ac:dyDescent="0.25">
      <c r="A54" s="791"/>
      <c r="B54" s="792"/>
      <c r="C54" s="40">
        <v>51</v>
      </c>
      <c r="D54" s="41" t="s">
        <v>690</v>
      </c>
      <c r="E54" s="41" t="s">
        <v>691</v>
      </c>
    </row>
    <row r="55" spans="1:5" x14ac:dyDescent="0.25">
      <c r="A55" s="791"/>
      <c r="B55" s="792"/>
      <c r="C55" s="40">
        <v>52</v>
      </c>
      <c r="D55" s="41" t="s">
        <v>692</v>
      </c>
      <c r="E55" s="41" t="s">
        <v>693</v>
      </c>
    </row>
    <row r="56" spans="1:5" ht="25.5" x14ac:dyDescent="0.25">
      <c r="A56" s="791"/>
      <c r="B56" s="792"/>
      <c r="C56" s="40">
        <v>53</v>
      </c>
      <c r="D56" s="41" t="s">
        <v>694</v>
      </c>
      <c r="E56" s="41" t="s">
        <v>695</v>
      </c>
    </row>
    <row r="57" spans="1:5" x14ac:dyDescent="0.25">
      <c r="A57" s="791"/>
      <c r="B57" s="792"/>
      <c r="C57" s="40">
        <v>54</v>
      </c>
      <c r="D57" s="41" t="s">
        <v>696</v>
      </c>
      <c r="E57" s="41" t="s">
        <v>697</v>
      </c>
    </row>
    <row r="58" spans="1:5" x14ac:dyDescent="0.25">
      <c r="A58" s="791"/>
      <c r="B58" s="792"/>
      <c r="C58" s="40">
        <v>55</v>
      </c>
      <c r="D58" s="41" t="s">
        <v>698</v>
      </c>
      <c r="E58" s="41" t="s">
        <v>699</v>
      </c>
    </row>
    <row r="59" spans="1:5" x14ac:dyDescent="0.25">
      <c r="A59" s="791"/>
      <c r="B59" s="792"/>
      <c r="C59" s="40">
        <v>56</v>
      </c>
      <c r="D59" s="41" t="s">
        <v>700</v>
      </c>
      <c r="E59" s="41" t="s">
        <v>701</v>
      </c>
    </row>
    <row r="60" spans="1:5" x14ac:dyDescent="0.25">
      <c r="A60" s="791" t="s">
        <v>702</v>
      </c>
      <c r="B60" s="792" t="s">
        <v>703</v>
      </c>
      <c r="C60" s="40">
        <v>57</v>
      </c>
      <c r="D60" s="41" t="s">
        <v>704</v>
      </c>
      <c r="E60" s="41" t="s">
        <v>705</v>
      </c>
    </row>
    <row r="61" spans="1:5" x14ac:dyDescent="0.25">
      <c r="A61" s="791"/>
      <c r="B61" s="792"/>
      <c r="C61" s="40">
        <v>58</v>
      </c>
      <c r="D61" s="41" t="s">
        <v>706</v>
      </c>
      <c r="E61" s="41" t="s">
        <v>707</v>
      </c>
    </row>
    <row r="62" spans="1:5" x14ac:dyDescent="0.25">
      <c r="A62" s="791"/>
      <c r="B62" s="792"/>
      <c r="C62" s="40">
        <v>59</v>
      </c>
      <c r="D62" s="41" t="s">
        <v>708</v>
      </c>
      <c r="E62" s="41" t="s">
        <v>709</v>
      </c>
    </row>
    <row r="63" spans="1:5" ht="25.5" x14ac:dyDescent="0.25">
      <c r="A63" s="791"/>
      <c r="B63" s="792"/>
      <c r="C63" s="40">
        <v>60</v>
      </c>
      <c r="D63" s="41" t="s">
        <v>710</v>
      </c>
      <c r="E63" s="41" t="s">
        <v>711</v>
      </c>
    </row>
    <row r="64" spans="1:5" ht="25.5" x14ac:dyDescent="0.25">
      <c r="A64" s="791"/>
      <c r="B64" s="42" t="s">
        <v>712</v>
      </c>
      <c r="C64" s="40">
        <v>61</v>
      </c>
      <c r="D64" s="41" t="s">
        <v>713</v>
      </c>
      <c r="E64" s="41" t="s">
        <v>714</v>
      </c>
    </row>
    <row r="65" spans="1:5" x14ac:dyDescent="0.25">
      <c r="A65" s="791"/>
      <c r="B65" s="42" t="s">
        <v>715</v>
      </c>
      <c r="C65" s="40">
        <v>62</v>
      </c>
      <c r="D65" s="41" t="s">
        <v>716</v>
      </c>
      <c r="E65" s="41" t="s">
        <v>717</v>
      </c>
    </row>
    <row r="66" spans="1:5" x14ac:dyDescent="0.25">
      <c r="A66" s="791"/>
      <c r="B66" s="792" t="s">
        <v>718</v>
      </c>
      <c r="C66" s="40">
        <v>63</v>
      </c>
      <c r="D66" s="41" t="s">
        <v>719</v>
      </c>
      <c r="E66" s="41" t="s">
        <v>720</v>
      </c>
    </row>
    <row r="67" spans="1:5" x14ac:dyDescent="0.25">
      <c r="A67" s="791"/>
      <c r="B67" s="792"/>
      <c r="C67" s="40">
        <v>64</v>
      </c>
      <c r="D67" s="41" t="s">
        <v>721</v>
      </c>
      <c r="E67" s="41" t="s">
        <v>722</v>
      </c>
    </row>
    <row r="68" spans="1:5" x14ac:dyDescent="0.25">
      <c r="A68" s="791"/>
      <c r="B68" s="792"/>
      <c r="C68" s="40">
        <v>65</v>
      </c>
      <c r="D68" s="41" t="s">
        <v>723</v>
      </c>
      <c r="E68" s="41" t="s">
        <v>724</v>
      </c>
    </row>
    <row r="69" spans="1:5" x14ac:dyDescent="0.25">
      <c r="A69" s="791"/>
      <c r="B69" s="792"/>
      <c r="C69" s="40">
        <v>66</v>
      </c>
      <c r="D69" s="41" t="s">
        <v>725</v>
      </c>
      <c r="E69" s="41" t="s">
        <v>726</v>
      </c>
    </row>
    <row r="70" spans="1:5" ht="25.5" x14ac:dyDescent="0.25">
      <c r="A70" s="791"/>
      <c r="B70" s="42" t="s">
        <v>727</v>
      </c>
      <c r="C70" s="40">
        <v>67</v>
      </c>
      <c r="D70" s="41" t="s">
        <v>728</v>
      </c>
      <c r="E70" s="41" t="s">
        <v>729</v>
      </c>
    </row>
    <row r="71" spans="1:5" x14ac:dyDescent="0.25">
      <c r="A71" s="791"/>
      <c r="B71" s="792" t="s">
        <v>730</v>
      </c>
      <c r="C71" s="40">
        <v>68</v>
      </c>
      <c r="D71" s="41" t="s">
        <v>731</v>
      </c>
      <c r="E71" s="41" t="s">
        <v>732</v>
      </c>
    </row>
    <row r="72" spans="1:5" x14ac:dyDescent="0.25">
      <c r="A72" s="791"/>
      <c r="B72" s="792"/>
      <c r="C72" s="40">
        <v>69</v>
      </c>
      <c r="D72" s="41" t="s">
        <v>733</v>
      </c>
      <c r="E72" s="41" t="s">
        <v>734</v>
      </c>
    </row>
    <row r="73" spans="1:5" ht="38.25" x14ac:dyDescent="0.25">
      <c r="A73" s="791"/>
      <c r="B73" s="42" t="s">
        <v>735</v>
      </c>
      <c r="C73" s="40">
        <v>70</v>
      </c>
      <c r="D73" s="41" t="s">
        <v>736</v>
      </c>
      <c r="E73" s="41" t="s">
        <v>737</v>
      </c>
    </row>
    <row r="74" spans="1:5" x14ac:dyDescent="0.25">
      <c r="A74" s="791" t="s">
        <v>738</v>
      </c>
      <c r="B74" s="792" t="s">
        <v>739</v>
      </c>
      <c r="C74" s="40">
        <v>71</v>
      </c>
      <c r="D74" s="41" t="s">
        <v>740</v>
      </c>
      <c r="E74" s="41" t="s">
        <v>741</v>
      </c>
    </row>
    <row r="75" spans="1:5" x14ac:dyDescent="0.25">
      <c r="A75" s="791"/>
      <c r="B75" s="792"/>
      <c r="C75" s="40">
        <v>72</v>
      </c>
      <c r="D75" s="41" t="s">
        <v>742</v>
      </c>
      <c r="E75" s="41" t="s">
        <v>743</v>
      </c>
    </row>
    <row r="76" spans="1:5" x14ac:dyDescent="0.25">
      <c r="A76" s="791"/>
      <c r="B76" s="792"/>
      <c r="C76" s="40">
        <v>73</v>
      </c>
      <c r="D76" s="41" t="s">
        <v>744</v>
      </c>
      <c r="E76" s="41" t="s">
        <v>745</v>
      </c>
    </row>
    <row r="77" spans="1:5" ht="25.5" x14ac:dyDescent="0.25">
      <c r="A77" s="791"/>
      <c r="B77" s="792" t="s">
        <v>746</v>
      </c>
      <c r="C77" s="40">
        <v>74</v>
      </c>
      <c r="D77" s="41" t="s">
        <v>747</v>
      </c>
      <c r="E77" s="41" t="s">
        <v>748</v>
      </c>
    </row>
    <row r="78" spans="1:5" x14ac:dyDescent="0.25">
      <c r="A78" s="791"/>
      <c r="B78" s="792"/>
      <c r="C78" s="40">
        <v>75</v>
      </c>
      <c r="D78" s="41" t="s">
        <v>749</v>
      </c>
      <c r="E78" s="41" t="s">
        <v>750</v>
      </c>
    </row>
    <row r="79" spans="1:5" x14ac:dyDescent="0.25">
      <c r="A79" s="791"/>
      <c r="B79" s="792"/>
      <c r="C79" s="40">
        <v>76</v>
      </c>
      <c r="D79" s="41" t="s">
        <v>751</v>
      </c>
      <c r="E79" s="41" t="s">
        <v>752</v>
      </c>
    </row>
    <row r="80" spans="1:5" x14ac:dyDescent="0.25">
      <c r="A80" s="791"/>
      <c r="B80" s="792"/>
      <c r="C80" s="40">
        <v>77</v>
      </c>
      <c r="D80" s="41" t="s">
        <v>753</v>
      </c>
      <c r="E80" s="41" t="s">
        <v>754</v>
      </c>
    </row>
    <row r="81" spans="1:5" ht="25.5" x14ac:dyDescent="0.25">
      <c r="A81" s="791" t="s">
        <v>755</v>
      </c>
      <c r="B81" s="792" t="s">
        <v>756</v>
      </c>
      <c r="C81" s="40">
        <v>78</v>
      </c>
      <c r="D81" s="41" t="s">
        <v>757</v>
      </c>
      <c r="E81" s="41" t="s">
        <v>758</v>
      </c>
    </row>
    <row r="82" spans="1:5" ht="25.5" x14ac:dyDescent="0.25">
      <c r="A82" s="791"/>
      <c r="B82" s="792"/>
      <c r="C82" s="40">
        <v>79</v>
      </c>
      <c r="D82" s="41" t="s">
        <v>759</v>
      </c>
      <c r="E82" s="41" t="s">
        <v>760</v>
      </c>
    </row>
    <row r="83" spans="1:5" ht="25.5" x14ac:dyDescent="0.25">
      <c r="A83" s="791"/>
      <c r="B83" s="792"/>
      <c r="C83" s="40">
        <v>80</v>
      </c>
      <c r="D83" s="41" t="s">
        <v>761</v>
      </c>
      <c r="E83" s="41" t="s">
        <v>762</v>
      </c>
    </row>
    <row r="84" spans="1:5" x14ac:dyDescent="0.25">
      <c r="A84" s="791"/>
      <c r="B84" s="792" t="s">
        <v>763</v>
      </c>
      <c r="C84" s="40">
        <v>81</v>
      </c>
      <c r="D84" s="41" t="s">
        <v>764</v>
      </c>
      <c r="E84" s="41" t="s">
        <v>765</v>
      </c>
    </row>
    <row r="85" spans="1:5" x14ac:dyDescent="0.25">
      <c r="A85" s="791"/>
      <c r="B85" s="792"/>
      <c r="C85" s="40">
        <v>82</v>
      </c>
      <c r="D85" s="41" t="s">
        <v>766</v>
      </c>
      <c r="E85" s="41" t="s">
        <v>767</v>
      </c>
    </row>
    <row r="86" spans="1:5" ht="25.5" x14ac:dyDescent="0.25">
      <c r="A86" s="791"/>
      <c r="B86" s="792"/>
      <c r="C86" s="40">
        <v>83</v>
      </c>
      <c r="D86" s="41" t="s">
        <v>768</v>
      </c>
      <c r="E86" s="41" t="s">
        <v>769</v>
      </c>
    </row>
    <row r="87" spans="1:5" ht="25.5" x14ac:dyDescent="0.25">
      <c r="A87" s="791"/>
      <c r="B87" s="792"/>
      <c r="C87" s="40">
        <v>84</v>
      </c>
      <c r="D87" s="41" t="s">
        <v>770</v>
      </c>
      <c r="E87" s="41" t="s">
        <v>771</v>
      </c>
    </row>
    <row r="88" spans="1:5" x14ac:dyDescent="0.25">
      <c r="A88" s="791"/>
      <c r="B88" s="792"/>
      <c r="C88" s="40">
        <v>85</v>
      </c>
      <c r="D88" s="41" t="s">
        <v>772</v>
      </c>
      <c r="E88" s="41" t="s">
        <v>773</v>
      </c>
    </row>
    <row r="89" spans="1:5" x14ac:dyDescent="0.25">
      <c r="A89" s="791"/>
      <c r="B89" s="792"/>
      <c r="C89" s="40">
        <v>86</v>
      </c>
      <c r="D89" s="41" t="s">
        <v>774</v>
      </c>
      <c r="E89" s="41" t="s">
        <v>775</v>
      </c>
    </row>
    <row r="90" spans="1:5" x14ac:dyDescent="0.25">
      <c r="A90" s="791"/>
      <c r="B90" s="792"/>
      <c r="C90" s="40">
        <v>87</v>
      </c>
      <c r="D90" s="41" t="s">
        <v>776</v>
      </c>
      <c r="E90" s="41" t="s">
        <v>777</v>
      </c>
    </row>
    <row r="91" spans="1:5" x14ac:dyDescent="0.25">
      <c r="A91" s="791"/>
      <c r="B91" s="792"/>
      <c r="C91" s="40">
        <v>88</v>
      </c>
      <c r="D91" s="41" t="s">
        <v>778</v>
      </c>
      <c r="E91" s="41" t="s">
        <v>779</v>
      </c>
    </row>
    <row r="92" spans="1:5" x14ac:dyDescent="0.25">
      <c r="A92" s="791"/>
      <c r="B92" s="792"/>
      <c r="C92" s="40">
        <v>89</v>
      </c>
      <c r="D92" s="41" t="s">
        <v>780</v>
      </c>
      <c r="E92" s="41" t="s">
        <v>781</v>
      </c>
    </row>
    <row r="93" spans="1:5" x14ac:dyDescent="0.25">
      <c r="A93" s="791"/>
      <c r="B93" s="42" t="s">
        <v>782</v>
      </c>
      <c r="C93" s="40">
        <v>90</v>
      </c>
      <c r="D93" s="41" t="s">
        <v>783</v>
      </c>
      <c r="E93" s="41" t="s">
        <v>784</v>
      </c>
    </row>
    <row r="94" spans="1:5" ht="25.5" x14ac:dyDescent="0.25">
      <c r="A94" s="791" t="s">
        <v>785</v>
      </c>
      <c r="B94" s="792" t="s">
        <v>786</v>
      </c>
      <c r="C94" s="40">
        <v>91</v>
      </c>
      <c r="D94" s="41" t="s">
        <v>787</v>
      </c>
      <c r="E94" s="41" t="s">
        <v>788</v>
      </c>
    </row>
    <row r="95" spans="1:5" ht="25.5" x14ac:dyDescent="0.25">
      <c r="A95" s="791"/>
      <c r="B95" s="792"/>
      <c r="C95" s="40">
        <v>92</v>
      </c>
      <c r="D95" s="41" t="s">
        <v>789</v>
      </c>
      <c r="E95" s="41" t="s">
        <v>790</v>
      </c>
    </row>
    <row r="96" spans="1:5" ht="25.5" x14ac:dyDescent="0.25">
      <c r="A96" s="791"/>
      <c r="B96" s="792"/>
      <c r="C96" s="40">
        <v>93</v>
      </c>
      <c r="D96" s="41" t="s">
        <v>791</v>
      </c>
      <c r="E96" s="41" t="s">
        <v>792</v>
      </c>
    </row>
    <row r="97" spans="1:5" ht="25.5" x14ac:dyDescent="0.25">
      <c r="A97" s="791"/>
      <c r="B97" s="792" t="s">
        <v>793</v>
      </c>
      <c r="C97" s="40">
        <v>94</v>
      </c>
      <c r="D97" s="41" t="s">
        <v>794</v>
      </c>
      <c r="E97" s="43" t="s">
        <v>795</v>
      </c>
    </row>
    <row r="98" spans="1:5" x14ac:dyDescent="0.25">
      <c r="A98" s="791"/>
      <c r="B98" s="792"/>
      <c r="C98" s="40">
        <v>95</v>
      </c>
      <c r="D98" s="41" t="s">
        <v>796</v>
      </c>
      <c r="E98" s="41" t="s">
        <v>797</v>
      </c>
    </row>
    <row r="99" spans="1:5" ht="25.5" x14ac:dyDescent="0.25">
      <c r="A99" s="791" t="s">
        <v>798</v>
      </c>
      <c r="B99" s="792" t="s">
        <v>799</v>
      </c>
      <c r="C99" s="40">
        <v>96</v>
      </c>
      <c r="D99" s="41" t="s">
        <v>800</v>
      </c>
      <c r="E99" s="41" t="s">
        <v>801</v>
      </c>
    </row>
    <row r="100" spans="1:5" x14ac:dyDescent="0.25">
      <c r="A100" s="791"/>
      <c r="B100" s="792"/>
      <c r="C100" s="40">
        <v>97</v>
      </c>
      <c r="D100" s="41" t="s">
        <v>802</v>
      </c>
      <c r="E100" s="41" t="s">
        <v>803</v>
      </c>
    </row>
    <row r="101" spans="1:5" x14ac:dyDescent="0.25">
      <c r="A101" s="791"/>
      <c r="B101" s="792"/>
      <c r="C101" s="40">
        <v>98</v>
      </c>
      <c r="D101" s="41" t="s">
        <v>804</v>
      </c>
      <c r="E101" s="41" t="s">
        <v>805</v>
      </c>
    </row>
    <row r="102" spans="1:5" ht="25.5" x14ac:dyDescent="0.25">
      <c r="A102" s="791"/>
      <c r="B102" s="792"/>
      <c r="C102" s="40">
        <v>99</v>
      </c>
      <c r="D102" s="41" t="s">
        <v>806</v>
      </c>
      <c r="E102" s="41" t="s">
        <v>807</v>
      </c>
    </row>
    <row r="103" spans="1:5" x14ac:dyDescent="0.25">
      <c r="A103" s="791"/>
      <c r="B103" s="792"/>
      <c r="C103" s="40">
        <v>100</v>
      </c>
      <c r="D103" s="41" t="s">
        <v>808</v>
      </c>
      <c r="E103" s="41" t="s">
        <v>809</v>
      </c>
    </row>
    <row r="104" spans="1:5" ht="25.5" x14ac:dyDescent="0.25">
      <c r="A104" s="791"/>
      <c r="B104" s="792"/>
      <c r="C104" s="40">
        <v>101</v>
      </c>
      <c r="D104" s="41" t="s">
        <v>810</v>
      </c>
      <c r="E104" s="41" t="s">
        <v>811</v>
      </c>
    </row>
    <row r="105" spans="1:5" x14ac:dyDescent="0.25">
      <c r="A105" s="791"/>
      <c r="B105" s="792"/>
      <c r="C105" s="40">
        <v>102</v>
      </c>
      <c r="D105" s="41" t="s">
        <v>812</v>
      </c>
      <c r="E105" s="41" t="s">
        <v>813</v>
      </c>
    </row>
    <row r="106" spans="1:5" ht="25.5" x14ac:dyDescent="0.25">
      <c r="A106" s="791" t="s">
        <v>814</v>
      </c>
      <c r="B106" s="792" t="s">
        <v>815</v>
      </c>
      <c r="C106" s="40">
        <v>103</v>
      </c>
      <c r="D106" s="41" t="s">
        <v>816</v>
      </c>
      <c r="E106" s="41" t="s">
        <v>817</v>
      </c>
    </row>
    <row r="107" spans="1:5" ht="25.5" x14ac:dyDescent="0.25">
      <c r="A107" s="791"/>
      <c r="B107" s="792"/>
      <c r="C107" s="40">
        <v>104</v>
      </c>
      <c r="D107" s="41" t="s">
        <v>818</v>
      </c>
      <c r="E107" s="41" t="s">
        <v>819</v>
      </c>
    </row>
    <row r="108" spans="1:5" ht="25.5" x14ac:dyDescent="0.25">
      <c r="A108" s="791"/>
      <c r="B108" s="792"/>
      <c r="C108" s="40">
        <v>105</v>
      </c>
      <c r="D108" s="41" t="s">
        <v>820</v>
      </c>
      <c r="E108" s="41" t="s">
        <v>821</v>
      </c>
    </row>
    <row r="109" spans="1:5" ht="25.5" x14ac:dyDescent="0.25">
      <c r="A109" s="791"/>
      <c r="B109" s="42" t="s">
        <v>822</v>
      </c>
      <c r="C109" s="40">
        <v>106</v>
      </c>
      <c r="D109" s="41" t="s">
        <v>823</v>
      </c>
      <c r="E109" s="41" t="s">
        <v>824</v>
      </c>
    </row>
    <row r="110" spans="1:5" ht="25.5" x14ac:dyDescent="0.25">
      <c r="A110" s="791" t="s">
        <v>825</v>
      </c>
      <c r="B110" s="792" t="s">
        <v>826</v>
      </c>
      <c r="C110" s="40">
        <v>107</v>
      </c>
      <c r="D110" s="41" t="s">
        <v>827</v>
      </c>
      <c r="E110" s="41" t="s">
        <v>828</v>
      </c>
    </row>
    <row r="111" spans="1:5" x14ac:dyDescent="0.25">
      <c r="A111" s="791"/>
      <c r="B111" s="792"/>
      <c r="C111" s="40">
        <v>108</v>
      </c>
      <c r="D111" s="41" t="s">
        <v>829</v>
      </c>
      <c r="E111" s="41" t="s">
        <v>830</v>
      </c>
    </row>
    <row r="112" spans="1:5" x14ac:dyDescent="0.25">
      <c r="A112" s="791"/>
      <c r="B112" s="792"/>
      <c r="C112" s="40">
        <v>109</v>
      </c>
      <c r="D112" s="41" t="s">
        <v>831</v>
      </c>
      <c r="E112" s="41" t="s">
        <v>832</v>
      </c>
    </row>
    <row r="113" spans="1:5" ht="25.5" x14ac:dyDescent="0.25">
      <c r="A113" s="791"/>
      <c r="B113" s="792"/>
      <c r="C113" s="40">
        <v>110</v>
      </c>
      <c r="D113" s="41" t="s">
        <v>833</v>
      </c>
      <c r="E113" s="41" t="s">
        <v>834</v>
      </c>
    </row>
    <row r="114" spans="1:5" x14ac:dyDescent="0.25">
      <c r="A114" s="791"/>
      <c r="B114" s="792"/>
      <c r="C114" s="40">
        <v>111</v>
      </c>
      <c r="D114" s="41" t="s">
        <v>835</v>
      </c>
      <c r="E114" s="41" t="s">
        <v>836</v>
      </c>
    </row>
    <row r="115" spans="1:5" x14ac:dyDescent="0.25">
      <c r="A115" s="791"/>
      <c r="B115" s="792" t="s">
        <v>837</v>
      </c>
      <c r="C115" s="40">
        <v>112</v>
      </c>
      <c r="D115" s="41" t="s">
        <v>838</v>
      </c>
      <c r="E115" s="41" t="s">
        <v>839</v>
      </c>
    </row>
    <row r="116" spans="1:5" x14ac:dyDescent="0.25">
      <c r="A116" s="791"/>
      <c r="B116" s="792"/>
      <c r="C116" s="40">
        <v>113</v>
      </c>
      <c r="D116" s="41" t="s">
        <v>840</v>
      </c>
      <c r="E116" s="41" t="s">
        <v>841</v>
      </c>
    </row>
    <row r="117" spans="1:5" ht="15.75" thickBot="1" x14ac:dyDescent="0.3">
      <c r="A117" s="797"/>
      <c r="B117" s="798"/>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 ref="B43:B44"/>
    <mergeCell ref="A45:A59"/>
    <mergeCell ref="B45:B50"/>
    <mergeCell ref="B51:B59"/>
    <mergeCell ref="A74:A80"/>
    <mergeCell ref="B74:B76"/>
    <mergeCell ref="B77:B80"/>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D2:D3"/>
    <mergeCell ref="E2:E3"/>
    <mergeCell ref="A6:A12"/>
    <mergeCell ref="B6:B10"/>
    <mergeCell ref="B11:B12"/>
    <mergeCell ref="A4:A5"/>
    <mergeCell ref="B4:B5"/>
    <mergeCell ref="A2:A3"/>
    <mergeCell ref="B2:B3"/>
    <mergeCell ref="C2:C3"/>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03" t="s">
        <v>235</v>
      </c>
      <c r="C6" s="803"/>
      <c r="D6" s="803"/>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03" t="s">
        <v>243</v>
      </c>
      <c r="C15" s="803"/>
      <c r="D15" s="803"/>
      <c r="E15" s="803"/>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04" t="s">
        <v>252</v>
      </c>
      <c r="C23" s="805"/>
      <c r="D23" s="805"/>
      <c r="E23" s="805"/>
      <c r="F23" s="806"/>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07" t="s">
        <v>253</v>
      </c>
      <c r="C25" s="808"/>
      <c r="D25" s="808"/>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09" t="s">
        <v>255</v>
      </c>
      <c r="C26" s="810"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799"/>
      <c r="C27" s="801"/>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799"/>
      <c r="C28" s="801"/>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799"/>
      <c r="C29" s="801"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799"/>
      <c r="C30" s="801"/>
      <c r="D30" s="365" t="s">
        <v>262</v>
      </c>
      <c r="E30" s="320" t="s">
        <v>263</v>
      </c>
      <c r="F30" s="321">
        <v>0.15</v>
      </c>
      <c r="H30" s="312"/>
      <c r="I30" s="312"/>
      <c r="J30" s="312"/>
      <c r="K30" s="312"/>
      <c r="L30" s="312"/>
      <c r="M30" s="312"/>
      <c r="N30" s="353"/>
      <c r="O30" s="353"/>
      <c r="P30" s="353"/>
      <c r="Q30" s="353"/>
      <c r="T30" s="312"/>
      <c r="U30" s="312"/>
      <c r="V30" s="312"/>
    </row>
    <row r="31" spans="2:22" ht="78.75" x14ac:dyDescent="0.25">
      <c r="B31" s="799" t="s">
        <v>868</v>
      </c>
      <c r="C31" s="801" t="s">
        <v>210</v>
      </c>
      <c r="D31" s="365" t="s">
        <v>224</v>
      </c>
      <c r="E31" s="320" t="s">
        <v>264</v>
      </c>
      <c r="F31" s="323" t="s">
        <v>265</v>
      </c>
      <c r="K31" s="312"/>
      <c r="L31" s="312"/>
      <c r="M31" s="312"/>
      <c r="N31" s="312"/>
      <c r="O31" s="312"/>
      <c r="P31" s="312"/>
      <c r="Q31" s="312"/>
      <c r="R31" s="312"/>
      <c r="S31" s="312"/>
    </row>
    <row r="32" spans="2:22" ht="63" x14ac:dyDescent="0.25">
      <c r="B32" s="799"/>
      <c r="C32" s="801"/>
      <c r="D32" s="365" t="s">
        <v>266</v>
      </c>
      <c r="E32" s="320" t="s">
        <v>267</v>
      </c>
      <c r="F32" s="323" t="s">
        <v>265</v>
      </c>
    </row>
    <row r="33" spans="2:6" ht="63" x14ac:dyDescent="0.25">
      <c r="B33" s="799"/>
      <c r="C33" s="801" t="s">
        <v>6</v>
      </c>
      <c r="D33" s="365" t="s">
        <v>225</v>
      </c>
      <c r="E33" s="320" t="s">
        <v>268</v>
      </c>
      <c r="F33" s="323" t="s">
        <v>265</v>
      </c>
    </row>
    <row r="34" spans="2:6" ht="63" x14ac:dyDescent="0.25">
      <c r="B34" s="799"/>
      <c r="C34" s="801"/>
      <c r="D34" s="365" t="s">
        <v>269</v>
      </c>
      <c r="E34" s="320" t="s">
        <v>270</v>
      </c>
      <c r="F34" s="323" t="s">
        <v>265</v>
      </c>
    </row>
    <row r="35" spans="2:6" ht="47.25" x14ac:dyDescent="0.25">
      <c r="B35" s="799"/>
      <c r="C35" s="801" t="s">
        <v>211</v>
      </c>
      <c r="D35" s="365" t="s">
        <v>271</v>
      </c>
      <c r="E35" s="320" t="s">
        <v>272</v>
      </c>
      <c r="F35" s="323" t="s">
        <v>265</v>
      </c>
    </row>
    <row r="36" spans="2:6" ht="32.25" thickBot="1" x14ac:dyDescent="0.3">
      <c r="B36" s="800"/>
      <c r="C36" s="802"/>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C90"/>
  <sheetViews>
    <sheetView topLeftCell="A55" zoomScale="85" zoomScaleNormal="85" workbookViewId="0">
      <selection activeCell="B58" sqref="B58"/>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63" x14ac:dyDescent="0.25">
      <c r="B51" s="443" t="s">
        <v>966</v>
      </c>
    </row>
    <row r="52" spans="1:2" ht="94.5" x14ac:dyDescent="0.25">
      <c r="B52" s="328" t="s">
        <v>967</v>
      </c>
    </row>
    <row r="53" spans="1:2" ht="47.25" x14ac:dyDescent="0.25">
      <c r="B53" s="443" t="s">
        <v>968</v>
      </c>
    </row>
    <row r="54" spans="1:2" ht="78.75" x14ac:dyDescent="0.25">
      <c r="B54" s="443" t="s">
        <v>969</v>
      </c>
    </row>
    <row r="55" spans="1:2" ht="63" x14ac:dyDescent="0.25">
      <c r="B55" s="443" t="s">
        <v>970</v>
      </c>
    </row>
    <row r="56" spans="1:2" ht="63" x14ac:dyDescent="0.25">
      <c r="B56" s="443" t="s">
        <v>971</v>
      </c>
    </row>
    <row r="57" spans="1:2" ht="78.75" x14ac:dyDescent="0.25">
      <c r="B57" s="443" t="s">
        <v>972</v>
      </c>
    </row>
    <row r="58" spans="1:2" ht="47.25" x14ac:dyDescent="0.25">
      <c r="B58" s="328" t="s">
        <v>973</v>
      </c>
    </row>
    <row r="59" spans="1:2" ht="31.5" x14ac:dyDescent="0.25">
      <c r="B59" s="328" t="s">
        <v>974</v>
      </c>
    </row>
    <row r="60" spans="1:2" ht="63" x14ac:dyDescent="0.25">
      <c r="B60" s="328" t="s">
        <v>975</v>
      </c>
    </row>
    <row r="61" spans="1:2" ht="94.5" x14ac:dyDescent="0.25">
      <c r="B61" s="443" t="s">
        <v>976</v>
      </c>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940</v>
      </c>
    </row>
    <row r="76" spans="1:3" x14ac:dyDescent="0.25">
      <c r="B76" s="296" t="s">
        <v>941</v>
      </c>
      <c r="C76" s="296" t="s">
        <v>864</v>
      </c>
    </row>
    <row r="77" spans="1:3" x14ac:dyDescent="0.25">
      <c r="B77" s="296" t="s">
        <v>942</v>
      </c>
      <c r="C77" s="296" t="s">
        <v>943</v>
      </c>
    </row>
    <row r="78" spans="1:3" x14ac:dyDescent="0.25">
      <c r="B78" s="296" t="s">
        <v>944</v>
      </c>
      <c r="C78" s="296" t="s">
        <v>945</v>
      </c>
    </row>
    <row r="79" spans="1:3" x14ac:dyDescent="0.25">
      <c r="B79" s="296" t="s">
        <v>946</v>
      </c>
      <c r="C79" s="442" t="s">
        <v>947</v>
      </c>
    </row>
    <row r="80" spans="1:3" x14ac:dyDescent="0.25">
      <c r="B80" s="296" t="s">
        <v>948</v>
      </c>
      <c r="C80" s="296" t="s">
        <v>865</v>
      </c>
    </row>
    <row r="81" spans="2:3" x14ac:dyDescent="0.25">
      <c r="B81" s="296" t="s">
        <v>949</v>
      </c>
      <c r="C81" s="296" t="s">
        <v>950</v>
      </c>
    </row>
    <row r="82" spans="2:3" x14ac:dyDescent="0.25">
      <c r="B82" s="296" t="s">
        <v>951</v>
      </c>
      <c r="C82" s="296" t="s">
        <v>952</v>
      </c>
    </row>
    <row r="83" spans="2:3" x14ac:dyDescent="0.25">
      <c r="B83" s="296" t="s">
        <v>953</v>
      </c>
      <c r="C83" s="296" t="s">
        <v>954</v>
      </c>
    </row>
    <row r="84" spans="2:3" x14ac:dyDescent="0.25">
      <c r="B84" s="296" t="s">
        <v>955</v>
      </c>
      <c r="C84" s="296" t="s">
        <v>956</v>
      </c>
    </row>
    <row r="85" spans="2:3" x14ac:dyDescent="0.25">
      <c r="B85" s="296" t="s">
        <v>560</v>
      </c>
      <c r="C85" s="296" t="s">
        <v>957</v>
      </c>
    </row>
    <row r="86" spans="2:3" x14ac:dyDescent="0.25">
      <c r="B86" s="296" t="s">
        <v>559</v>
      </c>
      <c r="C86" s="296" t="s">
        <v>958</v>
      </c>
    </row>
    <row r="87" spans="2:3" x14ac:dyDescent="0.25">
      <c r="B87" s="296" t="s">
        <v>959</v>
      </c>
      <c r="C87" s="296" t="s">
        <v>960</v>
      </c>
    </row>
    <row r="88" spans="2:3" x14ac:dyDescent="0.25">
      <c r="B88" s="296" t="s">
        <v>961</v>
      </c>
      <c r="C88" s="296" t="s">
        <v>962</v>
      </c>
    </row>
    <row r="89" spans="2:3" x14ac:dyDescent="0.25">
      <c r="B89" s="296" t="s">
        <v>934</v>
      </c>
      <c r="C89" s="296" t="s">
        <v>963</v>
      </c>
    </row>
    <row r="90" spans="2:3" x14ac:dyDescent="0.25">
      <c r="B90" s="296" t="s">
        <v>964</v>
      </c>
      <c r="C90" s="296" t="s">
        <v>965</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14"/>
  <sheetViews>
    <sheetView zoomScale="69" zoomScaleNormal="69" workbookViewId="0">
      <pane xSplit="1" ySplit="5" topLeftCell="C32" activePane="bottomRight" state="frozen"/>
      <selection pane="topRight" activeCell="B1" sqref="B1"/>
      <selection pane="bottomLeft" activeCell="A6" sqref="A6"/>
      <selection pane="bottomRight" activeCell="C51" sqref="C51"/>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76" t="s">
        <v>847</v>
      </c>
      <c r="C5" s="477"/>
      <c r="D5" s="477"/>
      <c r="E5" s="477"/>
      <c r="F5" s="477"/>
      <c r="G5" s="477"/>
    </row>
    <row r="6" spans="2:10" ht="20.25" customHeight="1" x14ac:dyDescent="0.25">
      <c r="B6" s="477" t="s">
        <v>845</v>
      </c>
      <c r="C6" s="477"/>
      <c r="D6" s="477"/>
      <c r="E6" s="477"/>
      <c r="F6" s="477"/>
      <c r="G6" s="477"/>
    </row>
    <row r="7" spans="2:10" x14ac:dyDescent="0.25">
      <c r="B7" s="478" t="s">
        <v>228</v>
      </c>
      <c r="C7" s="478"/>
      <c r="D7" s="478"/>
      <c r="E7" s="478"/>
      <c r="F7" s="478"/>
      <c r="G7" s="478"/>
    </row>
    <row r="8" spans="2:10" ht="15.75" thickBot="1" x14ac:dyDescent="0.3">
      <c r="C8" s="167" t="s">
        <v>534</v>
      </c>
    </row>
    <row r="9" spans="2:10" ht="30.75" thickBot="1" x14ac:dyDescent="0.3">
      <c r="B9" s="172" t="s">
        <v>229</v>
      </c>
      <c r="C9" s="479" t="s">
        <v>893</v>
      </c>
      <c r="D9" s="480"/>
      <c r="E9" s="480"/>
      <c r="F9" s="480"/>
      <c r="G9" s="481"/>
      <c r="H9" s="177" t="s">
        <v>523</v>
      </c>
    </row>
    <row r="10" spans="2:10" ht="15.75" thickBot="1" x14ac:dyDescent="0.3">
      <c r="B10" s="173"/>
      <c r="C10" s="165"/>
      <c r="D10" s="165"/>
      <c r="E10" s="165"/>
      <c r="F10" s="165"/>
      <c r="G10" s="364" t="s">
        <v>917</v>
      </c>
      <c r="H10" s="177"/>
    </row>
    <row r="11" spans="2:10" ht="45.75" thickBot="1" x14ac:dyDescent="0.3">
      <c r="B11" s="172" t="s">
        <v>230</v>
      </c>
      <c r="C11" s="489" t="s">
        <v>996</v>
      </c>
      <c r="D11" s="490"/>
      <c r="E11" s="341"/>
      <c r="F11" s="495" t="s">
        <v>997</v>
      </c>
      <c r="G11" s="493"/>
      <c r="H11" s="177" t="s">
        <v>524</v>
      </c>
      <c r="J11" s="134"/>
    </row>
    <row r="12" spans="2:10" ht="15.75" thickBot="1" x14ac:dyDescent="0.3">
      <c r="B12" s="173"/>
      <c r="C12" s="165"/>
      <c r="D12" s="165"/>
      <c r="E12" s="165"/>
      <c r="F12" s="165"/>
      <c r="G12" s="165"/>
      <c r="H12" s="177"/>
    </row>
    <row r="13" spans="2:10" ht="60.75" thickBot="1" x14ac:dyDescent="0.3">
      <c r="B13" s="172" t="s">
        <v>533</v>
      </c>
      <c r="C13" s="491" t="s">
        <v>987</v>
      </c>
      <c r="D13" s="492"/>
      <c r="E13" s="492"/>
      <c r="F13" s="492"/>
      <c r="G13" s="493"/>
      <c r="H13" s="177" t="s">
        <v>525</v>
      </c>
      <c r="I13" s="169"/>
      <c r="J13" s="346"/>
    </row>
    <row r="14" spans="2:10" ht="15.75" thickBot="1" x14ac:dyDescent="0.3">
      <c r="B14" s="174"/>
      <c r="C14" s="494"/>
      <c r="D14" s="494"/>
      <c r="E14" s="494"/>
      <c r="F14" s="494"/>
      <c r="G14" s="494"/>
      <c r="H14" s="177"/>
      <c r="I14" s="169"/>
      <c r="J14" s="170"/>
    </row>
    <row r="15" spans="2:10" ht="65.25" customHeight="1" thickBot="1" x14ac:dyDescent="0.3">
      <c r="B15" s="72" t="s">
        <v>231</v>
      </c>
      <c r="C15" s="168" t="s">
        <v>980</v>
      </c>
      <c r="D15" s="165"/>
      <c r="E15" s="168" t="s">
        <v>981</v>
      </c>
      <c r="F15" s="165"/>
      <c r="G15" s="168" t="s">
        <v>982</v>
      </c>
      <c r="H15" s="178"/>
      <c r="I15" s="171"/>
      <c r="J15" s="346"/>
    </row>
    <row r="16" spans="2:10" ht="15.75" thickBot="1" x14ac:dyDescent="0.3">
      <c r="B16" s="175"/>
      <c r="C16" s="165"/>
      <c r="D16" s="165"/>
      <c r="E16" s="165"/>
      <c r="F16" s="165"/>
      <c r="G16" s="165"/>
    </row>
    <row r="17" spans="2:10" ht="114.75" customHeight="1" thickBot="1" x14ac:dyDescent="0.3">
      <c r="B17" s="176" t="s">
        <v>232</v>
      </c>
      <c r="C17" s="455" t="s">
        <v>986</v>
      </c>
      <c r="D17" s="380"/>
      <c r="E17" s="455" t="s">
        <v>985</v>
      </c>
      <c r="F17" s="380" t="s">
        <v>983</v>
      </c>
      <c r="G17" s="455" t="s">
        <v>984</v>
      </c>
    </row>
    <row r="18" spans="2:10" x14ac:dyDescent="0.25">
      <c r="C18" s="169"/>
      <c r="D18" s="169"/>
      <c r="E18" s="169"/>
      <c r="F18" s="169"/>
      <c r="G18" s="169"/>
    </row>
    <row r="19" spans="2:10" ht="15.75" thickBot="1" x14ac:dyDescent="0.3">
      <c r="B19" s="487" t="s">
        <v>527</v>
      </c>
      <c r="C19" s="487"/>
      <c r="D19" s="487"/>
      <c r="E19" s="487"/>
      <c r="F19" s="487"/>
      <c r="G19" s="487"/>
      <c r="I19" s="445" t="s">
        <v>977</v>
      </c>
    </row>
    <row r="20" spans="2:10" ht="17.25" customHeight="1" x14ac:dyDescent="0.25">
      <c r="B20" s="488" t="s">
        <v>526</v>
      </c>
      <c r="C20" s="488"/>
      <c r="D20" s="488"/>
      <c r="E20" s="488"/>
      <c r="F20" s="488"/>
      <c r="G20" s="488"/>
      <c r="I20" s="446" t="s">
        <v>978</v>
      </c>
      <c r="J20" s="447" t="s">
        <v>979</v>
      </c>
    </row>
    <row r="21" spans="2:10" ht="29.25" customHeight="1" thickBot="1" x14ac:dyDescent="0.3">
      <c r="B21" s="488" t="str">
        <f>IF(OR(C9="",C11="",F11="",C13=""),"",CONCATENATE($E$1," ",C9," ",$E$2," *",C11," *",F11,", ",$E$3," ",$C13))</f>
        <v>Posibilidad de afectación Económica y Reputacional por *afectación al desarrollo de las actividades de apoyo de la comunidad institucional *y a los bienes a cargo de la SCRD, debido a la falta de prestación de los servicios administrativos (instalaciones y servicios logísticos) de la SCRD</v>
      </c>
      <c r="C21" s="488"/>
      <c r="D21" s="488"/>
      <c r="E21" s="488"/>
      <c r="F21" s="488"/>
      <c r="G21" s="488"/>
      <c r="I21" s="456" t="s">
        <v>988</v>
      </c>
      <c r="J21" s="456" t="s">
        <v>218</v>
      </c>
    </row>
    <row r="24" spans="2:10" ht="20.25" customHeight="1" x14ac:dyDescent="0.25">
      <c r="B24" s="476" t="s">
        <v>846</v>
      </c>
      <c r="C24" s="477"/>
      <c r="D24" s="477"/>
      <c r="E24" s="477"/>
      <c r="F24" s="477"/>
      <c r="G24" s="477"/>
    </row>
    <row r="25" spans="2:10" x14ac:dyDescent="0.25">
      <c r="B25" s="478" t="s">
        <v>228</v>
      </c>
      <c r="C25" s="478"/>
      <c r="D25" s="478"/>
      <c r="E25" s="478"/>
      <c r="F25" s="478"/>
      <c r="G25" s="478"/>
    </row>
    <row r="26" spans="2:10" ht="15.75" thickBot="1" x14ac:dyDescent="0.3">
      <c r="C26" s="167" t="s">
        <v>534</v>
      </c>
    </row>
    <row r="27" spans="2:10" ht="30.75" thickBot="1" x14ac:dyDescent="0.3">
      <c r="B27" s="172" t="s">
        <v>229</v>
      </c>
      <c r="C27" s="479" t="s">
        <v>234</v>
      </c>
      <c r="D27" s="480"/>
      <c r="E27" s="480"/>
      <c r="F27" s="480"/>
      <c r="G27" s="481"/>
      <c r="H27" s="177" t="s">
        <v>523</v>
      </c>
    </row>
    <row r="28" spans="2:10" ht="15.75" thickBot="1" x14ac:dyDescent="0.3">
      <c r="B28" s="173"/>
      <c r="C28" s="165"/>
      <c r="D28" s="165"/>
      <c r="E28" s="165"/>
      <c r="F28" s="165"/>
      <c r="G28" s="364" t="s">
        <v>917</v>
      </c>
      <c r="H28" s="177"/>
    </row>
    <row r="29" spans="2:10" ht="60" customHeight="1" thickBot="1" x14ac:dyDescent="0.3">
      <c r="B29" s="172" t="s">
        <v>230</v>
      </c>
      <c r="C29" s="489" t="s">
        <v>1036</v>
      </c>
      <c r="D29" s="490"/>
      <c r="E29" s="134"/>
      <c r="F29" s="489" t="s">
        <v>1037</v>
      </c>
      <c r="G29" s="490"/>
      <c r="H29" s="177" t="s">
        <v>524</v>
      </c>
    </row>
    <row r="30" spans="2:10" ht="15.75" thickBot="1" x14ac:dyDescent="0.3">
      <c r="B30" s="173"/>
      <c r="C30" s="165"/>
      <c r="D30" s="165"/>
      <c r="E30" s="165"/>
      <c r="F30" s="165"/>
      <c r="G30" s="165"/>
      <c r="H30" s="177"/>
    </row>
    <row r="31" spans="2:10" ht="60.75" thickBot="1" x14ac:dyDescent="0.3">
      <c r="B31" s="172" t="s">
        <v>533</v>
      </c>
      <c r="C31" s="491" t="s">
        <v>1038</v>
      </c>
      <c r="D31" s="492"/>
      <c r="E31" s="492"/>
      <c r="F31" s="492"/>
      <c r="G31" s="493"/>
      <c r="H31" s="177" t="s">
        <v>525</v>
      </c>
    </row>
    <row r="32" spans="2:10" ht="15.75" thickBot="1" x14ac:dyDescent="0.3">
      <c r="B32" s="174"/>
      <c r="C32" s="494"/>
      <c r="D32" s="494"/>
      <c r="E32" s="494"/>
      <c r="F32" s="494"/>
      <c r="G32" s="494"/>
      <c r="H32" s="177"/>
    </row>
    <row r="33" spans="2:10" ht="109.5" customHeight="1" thickBot="1" x14ac:dyDescent="0.3">
      <c r="B33" s="72" t="s">
        <v>231</v>
      </c>
      <c r="C33" s="168" t="s">
        <v>1050</v>
      </c>
      <c r="D33" s="134"/>
      <c r="E33" s="168"/>
      <c r="F33" s="165"/>
      <c r="G33" s="168"/>
      <c r="H33" s="178"/>
    </row>
    <row r="34" spans="2:10" ht="15.75" thickBot="1" x14ac:dyDescent="0.3">
      <c r="B34" s="175"/>
      <c r="C34" s="165"/>
      <c r="D34" s="165"/>
      <c r="E34" s="165"/>
      <c r="F34" s="165"/>
      <c r="G34" s="165"/>
    </row>
    <row r="35" spans="2:10" ht="101.25" customHeight="1" thickBot="1" x14ac:dyDescent="0.3">
      <c r="B35" s="176" t="s">
        <v>232</v>
      </c>
      <c r="C35" s="455" t="s">
        <v>986</v>
      </c>
      <c r="D35" s="165"/>
      <c r="E35" s="455" t="s">
        <v>994</v>
      </c>
      <c r="F35" s="165"/>
      <c r="G35" s="455" t="s">
        <v>995</v>
      </c>
      <c r="H35" s="165"/>
    </row>
    <row r="36" spans="2:10" x14ac:dyDescent="0.25">
      <c r="C36" s="169"/>
      <c r="D36" s="169"/>
      <c r="E36" s="169"/>
      <c r="F36" s="169"/>
      <c r="G36" s="169"/>
    </row>
    <row r="37" spans="2:10" ht="15.75" thickBot="1" x14ac:dyDescent="0.3">
      <c r="B37" s="487" t="s">
        <v>527</v>
      </c>
      <c r="C37" s="487"/>
      <c r="D37" s="487"/>
      <c r="E37" s="487"/>
      <c r="F37" s="487"/>
      <c r="G37" s="487"/>
      <c r="I37" s="445" t="s">
        <v>977</v>
      </c>
    </row>
    <row r="38" spans="2:10" x14ac:dyDescent="0.25">
      <c r="B38" s="488" t="s">
        <v>526</v>
      </c>
      <c r="C38" s="488"/>
      <c r="D38" s="488"/>
      <c r="E38" s="488"/>
      <c r="F38" s="488"/>
      <c r="G38" s="488"/>
      <c r="I38" s="446" t="s">
        <v>978</v>
      </c>
      <c r="J38" s="447" t="s">
        <v>979</v>
      </c>
    </row>
    <row r="39" spans="2:10" ht="33" customHeight="1" thickBot="1" x14ac:dyDescent="0.3">
      <c r="B39" s="488" t="str">
        <f>IF(OR(C27="",C29="",F29="",C31=""),"",CONCATENATE($E$1," ",C27," ",$E$2," *",C29," *",F29,", ",$E$3," ",$C31))</f>
        <v>Posibilidad de afectación Reputacional por *incumplimiento en la ejecución del  *Plan Institucional de Gestión Ambiental (PIGA), debido a la falta o inoportunidad de seguimientos y control periódico interno cumplimiento de las actividades
establecidas en los programas de uso eficiente del agua, uso eficiente de la energía, gestión integral de residuos, consumo sostenible, implementación de prácticas sostenibles.</v>
      </c>
      <c r="C39" s="488"/>
      <c r="D39" s="488"/>
      <c r="E39" s="488"/>
      <c r="F39" s="488"/>
      <c r="G39" s="488"/>
      <c r="I39" s="456" t="s">
        <v>988</v>
      </c>
      <c r="J39" s="456" t="s">
        <v>218</v>
      </c>
    </row>
    <row r="42" spans="2:10" ht="20.25" customHeight="1" x14ac:dyDescent="0.25">
      <c r="B42" s="476" t="s">
        <v>848</v>
      </c>
      <c r="C42" s="477"/>
      <c r="D42" s="477"/>
      <c r="E42" s="477"/>
      <c r="F42" s="477"/>
      <c r="G42" s="477"/>
    </row>
    <row r="43" spans="2:10" x14ac:dyDescent="0.25">
      <c r="B43" s="478" t="s">
        <v>228</v>
      </c>
      <c r="C43" s="478"/>
      <c r="D43" s="478"/>
      <c r="E43" s="478"/>
      <c r="F43" s="478"/>
      <c r="G43" s="478"/>
    </row>
    <row r="44" spans="2:10" ht="15.75" thickBot="1" x14ac:dyDescent="0.3">
      <c r="C44" s="167" t="s">
        <v>534</v>
      </c>
    </row>
    <row r="45" spans="2:10" ht="30.75" thickBot="1" x14ac:dyDescent="0.3">
      <c r="B45" s="172" t="s">
        <v>229</v>
      </c>
      <c r="C45" s="479" t="s">
        <v>893</v>
      </c>
      <c r="D45" s="480"/>
      <c r="E45" s="480"/>
      <c r="F45" s="480"/>
      <c r="G45" s="481"/>
      <c r="H45" s="177" t="s">
        <v>523</v>
      </c>
    </row>
    <row r="46" spans="2:10" ht="15.75" thickBot="1" x14ac:dyDescent="0.3">
      <c r="B46" s="173"/>
      <c r="C46" s="165"/>
      <c r="D46" s="165"/>
      <c r="E46" s="165"/>
      <c r="F46" s="165"/>
      <c r="G46" s="364" t="s">
        <v>917</v>
      </c>
      <c r="H46" s="177"/>
    </row>
    <row r="47" spans="2:10" ht="45.75" thickBot="1" x14ac:dyDescent="0.3">
      <c r="B47" s="172" t="s">
        <v>230</v>
      </c>
      <c r="C47" s="489" t="s">
        <v>1004</v>
      </c>
      <c r="D47" s="490"/>
      <c r="E47" s="165"/>
      <c r="F47" s="489" t="s">
        <v>1005</v>
      </c>
      <c r="G47" s="490"/>
      <c r="H47" s="177" t="s">
        <v>524</v>
      </c>
    </row>
    <row r="48" spans="2:10" ht="15.75" thickBot="1" x14ac:dyDescent="0.3">
      <c r="B48" s="173"/>
      <c r="C48" s="165"/>
      <c r="D48" s="165"/>
      <c r="E48" s="165"/>
      <c r="F48" s="165"/>
      <c r="G48" s="165"/>
      <c r="H48" s="177"/>
    </row>
    <row r="49" spans="2:10" ht="60.75" thickBot="1" x14ac:dyDescent="0.3">
      <c r="B49" s="172" t="s">
        <v>533</v>
      </c>
      <c r="C49" s="491" t="s">
        <v>1006</v>
      </c>
      <c r="D49" s="492"/>
      <c r="E49" s="492"/>
      <c r="F49" s="492"/>
      <c r="G49" s="493"/>
      <c r="H49" s="177" t="s">
        <v>525</v>
      </c>
    </row>
    <row r="50" spans="2:10" ht="15.75" thickBot="1" x14ac:dyDescent="0.3">
      <c r="B50" s="174"/>
      <c r="C50" s="486"/>
      <c r="D50" s="486"/>
      <c r="E50" s="486"/>
      <c r="F50" s="486"/>
      <c r="G50" s="486"/>
      <c r="H50" s="177"/>
    </row>
    <row r="51" spans="2:10" ht="111" customHeight="1" thickBot="1" x14ac:dyDescent="0.3">
      <c r="B51" s="72" t="s">
        <v>231</v>
      </c>
      <c r="C51" s="168" t="s">
        <v>1007</v>
      </c>
      <c r="D51" s="134"/>
      <c r="E51" s="168" t="s">
        <v>1012</v>
      </c>
      <c r="F51" s="134"/>
      <c r="G51" s="388" t="s">
        <v>1008</v>
      </c>
      <c r="H51" s="178"/>
    </row>
    <row r="52" spans="2:10" ht="15.75" thickBot="1" x14ac:dyDescent="0.3">
      <c r="B52" s="175"/>
      <c r="C52" s="134"/>
      <c r="D52" s="134"/>
      <c r="E52" s="134"/>
      <c r="F52" s="134"/>
      <c r="G52" s="134"/>
    </row>
    <row r="53" spans="2:10" ht="75.75" thickBot="1" x14ac:dyDescent="0.3">
      <c r="B53" s="176" t="s">
        <v>232</v>
      </c>
      <c r="C53" s="168" t="s">
        <v>1009</v>
      </c>
      <c r="D53" s="134"/>
      <c r="E53" s="168" t="s">
        <v>1010</v>
      </c>
      <c r="F53" s="134"/>
      <c r="G53" s="168" t="s">
        <v>1011</v>
      </c>
    </row>
    <row r="54" spans="2:10" x14ac:dyDescent="0.25">
      <c r="C54" s="169"/>
      <c r="D54" s="169"/>
      <c r="E54" s="169"/>
      <c r="F54" s="169"/>
      <c r="G54" s="169"/>
    </row>
    <row r="55" spans="2:10" ht="15.75" thickBot="1" x14ac:dyDescent="0.3">
      <c r="B55" s="487" t="s">
        <v>527</v>
      </c>
      <c r="C55" s="487"/>
      <c r="D55" s="487"/>
      <c r="E55" s="487"/>
      <c r="F55" s="487"/>
      <c r="G55" s="487"/>
      <c r="I55" s="445" t="s">
        <v>977</v>
      </c>
    </row>
    <row r="56" spans="2:10" ht="33.75" customHeight="1" x14ac:dyDescent="0.25">
      <c r="B56" s="488" t="str">
        <f>IF(OR(C45="",C47="",F47="",C49=""),"",CONCATENATE($E$1," ",C45," ",$E$2," *",C47," *",F47,", ",$E$3," ",$C49))</f>
        <v>Posibilidad de afectación Económica y Reputacional por *pérdida o daño de bienes muebles e inmuebles *y detrimento patrimonial, debido a adquisiones sin controlar, registrar y/o ejecutar</v>
      </c>
      <c r="C56" s="488"/>
      <c r="D56" s="488"/>
      <c r="E56" s="488"/>
      <c r="F56" s="488"/>
      <c r="G56" s="488"/>
      <c r="I56" s="446" t="s">
        <v>978</v>
      </c>
      <c r="J56" s="447" t="s">
        <v>979</v>
      </c>
    </row>
    <row r="57" spans="2:10" ht="30.75" thickBot="1" x14ac:dyDescent="0.3">
      <c r="B57" s="496"/>
      <c r="C57" s="496"/>
      <c r="D57" s="496"/>
      <c r="E57" s="496"/>
      <c r="F57" s="496"/>
      <c r="G57" s="496"/>
      <c r="I57" s="456" t="s">
        <v>988</v>
      </c>
      <c r="J57" s="456" t="s">
        <v>218</v>
      </c>
    </row>
    <row r="59" spans="2:10" ht="20.25" customHeight="1" x14ac:dyDescent="0.25">
      <c r="B59" s="476" t="s">
        <v>849</v>
      </c>
      <c r="C59" s="477"/>
      <c r="D59" s="477"/>
      <c r="E59" s="477"/>
      <c r="F59" s="477"/>
      <c r="G59" s="477"/>
    </row>
    <row r="60" spans="2:10" x14ac:dyDescent="0.25">
      <c r="B60" s="478" t="s">
        <v>228</v>
      </c>
      <c r="C60" s="478"/>
      <c r="D60" s="478"/>
      <c r="E60" s="478"/>
      <c r="F60" s="478"/>
      <c r="G60" s="478"/>
    </row>
    <row r="61" spans="2:10" ht="15.75" thickBot="1" x14ac:dyDescent="0.3">
      <c r="C61" s="167" t="s">
        <v>534</v>
      </c>
    </row>
    <row r="62" spans="2:10" ht="30.75" thickBot="1" x14ac:dyDescent="0.3">
      <c r="B62" s="172" t="s">
        <v>229</v>
      </c>
      <c r="C62" s="479"/>
      <c r="D62" s="480"/>
      <c r="E62" s="480"/>
      <c r="F62" s="480"/>
      <c r="G62" s="481"/>
      <c r="H62" s="177" t="s">
        <v>523</v>
      </c>
    </row>
    <row r="63" spans="2:10" ht="15.75" thickBot="1" x14ac:dyDescent="0.3">
      <c r="B63" s="173"/>
      <c r="C63" s="165"/>
      <c r="D63" s="165"/>
      <c r="E63" s="165"/>
      <c r="F63" s="165"/>
      <c r="G63" s="364" t="s">
        <v>917</v>
      </c>
      <c r="H63" s="177"/>
    </row>
    <row r="64" spans="2:10" ht="45.75" thickBot="1" x14ac:dyDescent="0.3">
      <c r="B64" s="172" t="s">
        <v>230</v>
      </c>
      <c r="C64" s="489"/>
      <c r="D64" s="490"/>
      <c r="E64" s="165"/>
      <c r="F64" s="489"/>
      <c r="G64" s="490"/>
      <c r="H64" s="177" t="s">
        <v>524</v>
      </c>
    </row>
    <row r="65" spans="2:10" ht="15.75" thickBot="1" x14ac:dyDescent="0.3">
      <c r="B65" s="173"/>
      <c r="C65" s="165"/>
      <c r="D65" s="165"/>
      <c r="E65" s="165"/>
      <c r="F65" s="165"/>
      <c r="G65" s="165"/>
      <c r="H65" s="177"/>
    </row>
    <row r="66" spans="2:10" ht="60.75" thickBot="1" x14ac:dyDescent="0.3">
      <c r="B66" s="172" t="s">
        <v>533</v>
      </c>
      <c r="C66" s="497"/>
      <c r="D66" s="498"/>
      <c r="E66" s="498"/>
      <c r="F66" s="498"/>
      <c r="G66" s="490"/>
      <c r="H66" s="177" t="s">
        <v>525</v>
      </c>
    </row>
    <row r="67" spans="2:10" ht="15.75" thickBot="1" x14ac:dyDescent="0.3">
      <c r="B67" s="174"/>
      <c r="C67" s="494"/>
      <c r="D67" s="494"/>
      <c r="E67" s="494"/>
      <c r="F67" s="494"/>
      <c r="G67" s="494"/>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87" t="s">
        <v>527</v>
      </c>
      <c r="C72" s="487"/>
      <c r="D72" s="487"/>
      <c r="E72" s="487"/>
      <c r="F72" s="487"/>
      <c r="G72" s="487"/>
      <c r="I72" s="445" t="s">
        <v>977</v>
      </c>
    </row>
    <row r="73" spans="2:10" x14ac:dyDescent="0.25">
      <c r="B73" s="488" t="str">
        <f>IF(OR(C62="",C64="",F64="",C66=""),"",CONCATENATE($E$1," ",C62," ",$E$2," *",C64," *",F64,", ",$E$3," ",$C66))</f>
        <v/>
      </c>
      <c r="C73" s="488"/>
      <c r="D73" s="488"/>
      <c r="E73" s="488"/>
      <c r="F73" s="488"/>
      <c r="G73" s="488"/>
      <c r="I73" s="446" t="s">
        <v>978</v>
      </c>
      <c r="J73" s="447" t="s">
        <v>979</v>
      </c>
    </row>
    <row r="74" spans="2:10" ht="15.75" thickBot="1" x14ac:dyDescent="0.3">
      <c r="B74" s="496"/>
      <c r="C74" s="496"/>
      <c r="D74" s="496"/>
      <c r="E74" s="496"/>
      <c r="F74" s="496"/>
      <c r="G74" s="496"/>
      <c r="I74" s="448"/>
      <c r="J74" s="449"/>
    </row>
    <row r="76" spans="2:10" ht="21" x14ac:dyDescent="0.25">
      <c r="B76" s="476" t="s">
        <v>850</v>
      </c>
      <c r="C76" s="477"/>
      <c r="D76" s="477"/>
      <c r="E76" s="477"/>
      <c r="F76" s="477"/>
      <c r="G76" s="477"/>
    </row>
    <row r="77" spans="2:10" x14ac:dyDescent="0.25">
      <c r="B77" s="478" t="s">
        <v>228</v>
      </c>
      <c r="C77" s="478"/>
      <c r="D77" s="478"/>
      <c r="E77" s="478"/>
      <c r="F77" s="478"/>
      <c r="G77" s="478"/>
    </row>
    <row r="78" spans="2:10" ht="15.75" thickBot="1" x14ac:dyDescent="0.3">
      <c r="C78" s="167" t="s">
        <v>534</v>
      </c>
    </row>
    <row r="79" spans="2:10" ht="30.75" thickBot="1" x14ac:dyDescent="0.3">
      <c r="B79" s="172" t="s">
        <v>229</v>
      </c>
      <c r="C79" s="479"/>
      <c r="D79" s="480"/>
      <c r="E79" s="480"/>
      <c r="F79" s="480"/>
      <c r="G79" s="481"/>
      <c r="H79" s="177" t="s">
        <v>523</v>
      </c>
    </row>
    <row r="80" spans="2:10" ht="15.75" thickBot="1" x14ac:dyDescent="0.3">
      <c r="B80" s="173"/>
      <c r="C80" s="165"/>
      <c r="D80" s="165"/>
      <c r="E80" s="165"/>
      <c r="F80" s="165"/>
      <c r="G80" s="364" t="s">
        <v>917</v>
      </c>
      <c r="H80" s="177"/>
    </row>
    <row r="81" spans="2:10" ht="45.75" thickBot="1" x14ac:dyDescent="0.3">
      <c r="B81" s="172" t="s">
        <v>230</v>
      </c>
      <c r="C81" s="479"/>
      <c r="D81" s="481"/>
      <c r="E81" s="165"/>
      <c r="F81" s="489"/>
      <c r="G81" s="483"/>
      <c r="H81" s="177" t="s">
        <v>524</v>
      </c>
    </row>
    <row r="82" spans="2:10" ht="15.75" thickBot="1" x14ac:dyDescent="0.3">
      <c r="B82" s="173"/>
      <c r="C82" s="165"/>
      <c r="D82" s="165"/>
      <c r="E82" s="165"/>
      <c r="F82" s="165"/>
      <c r="G82" s="165"/>
      <c r="H82" s="177"/>
    </row>
    <row r="83" spans="2:10" ht="60.75" thickBot="1" x14ac:dyDescent="0.3">
      <c r="B83" s="172" t="s">
        <v>533</v>
      </c>
      <c r="C83" s="497"/>
      <c r="D83" s="498"/>
      <c r="E83" s="498"/>
      <c r="F83" s="498"/>
      <c r="G83" s="490"/>
      <c r="H83" s="177" t="s">
        <v>525</v>
      </c>
    </row>
    <row r="84" spans="2:10" ht="15.75" thickBot="1" x14ac:dyDescent="0.3">
      <c r="B84" s="174"/>
      <c r="C84" s="494"/>
      <c r="D84" s="494"/>
      <c r="E84" s="494"/>
      <c r="F84" s="494"/>
      <c r="G84" s="494"/>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87" t="s">
        <v>527</v>
      </c>
      <c r="C89" s="487"/>
      <c r="D89" s="487"/>
      <c r="E89" s="487"/>
      <c r="F89" s="487"/>
      <c r="G89" s="487"/>
      <c r="I89" s="445" t="s">
        <v>977</v>
      </c>
    </row>
    <row r="90" spans="2:10" x14ac:dyDescent="0.25">
      <c r="B90" s="488" t="str">
        <f>IF(OR(C79="",C81="",F81="",C83=""),"",CONCATENATE($E$1," ",C79," ",$E$2," *",C81," *",F81,", ",$E$3," ",$C83))</f>
        <v/>
      </c>
      <c r="C90" s="488"/>
      <c r="D90" s="488"/>
      <c r="E90" s="488"/>
      <c r="F90" s="488"/>
      <c r="G90" s="488"/>
      <c r="I90" s="446" t="s">
        <v>978</v>
      </c>
      <c r="J90" s="447" t="s">
        <v>979</v>
      </c>
    </row>
    <row r="91" spans="2:10" ht="15.75" thickBot="1" x14ac:dyDescent="0.3">
      <c r="B91" s="496"/>
      <c r="C91" s="496"/>
      <c r="D91" s="496"/>
      <c r="E91" s="496"/>
      <c r="F91" s="496"/>
      <c r="G91" s="496"/>
      <c r="I91" s="448"/>
      <c r="J91" s="449"/>
    </row>
    <row r="93" spans="2:10" ht="21" x14ac:dyDescent="0.25">
      <c r="B93" s="476" t="s">
        <v>851</v>
      </c>
      <c r="C93" s="477"/>
      <c r="D93" s="477"/>
      <c r="E93" s="477"/>
      <c r="F93" s="477"/>
      <c r="G93" s="477"/>
    </row>
    <row r="94" spans="2:10" x14ac:dyDescent="0.25">
      <c r="B94" s="478" t="s">
        <v>228</v>
      </c>
      <c r="C94" s="478"/>
      <c r="D94" s="478"/>
      <c r="E94" s="478"/>
      <c r="F94" s="478"/>
      <c r="G94" s="478"/>
    </row>
    <row r="95" spans="2:10" ht="15.75" thickBot="1" x14ac:dyDescent="0.3">
      <c r="C95" s="167" t="s">
        <v>534</v>
      </c>
    </row>
    <row r="96" spans="2:10" ht="30.75" thickBot="1" x14ac:dyDescent="0.3">
      <c r="B96" s="172" t="s">
        <v>229</v>
      </c>
      <c r="C96" s="479"/>
      <c r="D96" s="480"/>
      <c r="E96" s="480"/>
      <c r="F96" s="480"/>
      <c r="G96" s="481"/>
      <c r="H96" s="177" t="s">
        <v>523</v>
      </c>
    </row>
    <row r="97" spans="2:10" ht="15.75" thickBot="1" x14ac:dyDescent="0.3">
      <c r="B97" s="173"/>
      <c r="C97" s="165"/>
      <c r="D97" s="165"/>
      <c r="E97" s="165"/>
      <c r="F97" s="165"/>
      <c r="G97" s="364" t="s">
        <v>917</v>
      </c>
      <c r="H97" s="177"/>
    </row>
    <row r="98" spans="2:10" ht="45.75" thickBot="1" x14ac:dyDescent="0.3">
      <c r="B98" s="172" t="s">
        <v>230</v>
      </c>
      <c r="C98" s="489"/>
      <c r="D98" s="483"/>
      <c r="E98" s="165"/>
      <c r="F98" s="489"/>
      <c r="G98" s="483"/>
      <c r="H98" s="177" t="s">
        <v>524</v>
      </c>
    </row>
    <row r="99" spans="2:10" ht="15.75" thickBot="1" x14ac:dyDescent="0.3">
      <c r="B99" s="173"/>
      <c r="C99" s="165"/>
      <c r="D99" s="165"/>
      <c r="E99" s="165"/>
      <c r="F99" s="165"/>
      <c r="G99" s="165"/>
      <c r="H99" s="177"/>
    </row>
    <row r="100" spans="2:10" ht="60.75" thickBot="1" x14ac:dyDescent="0.3">
      <c r="B100" s="172" t="s">
        <v>533</v>
      </c>
      <c r="C100" s="491"/>
      <c r="D100" s="480"/>
      <c r="E100" s="480"/>
      <c r="F100" s="480"/>
      <c r="G100" s="481"/>
      <c r="H100" s="177" t="s">
        <v>525</v>
      </c>
    </row>
    <row r="101" spans="2:10" ht="15.75" thickBot="1" x14ac:dyDescent="0.3">
      <c r="B101" s="174"/>
      <c r="C101" s="486"/>
      <c r="D101" s="486"/>
      <c r="E101" s="486"/>
      <c r="F101" s="486"/>
      <c r="G101" s="486"/>
      <c r="H101" s="177"/>
    </row>
    <row r="102" spans="2:10" ht="15.75" thickBot="1" x14ac:dyDescent="0.3">
      <c r="B102" s="72" t="s">
        <v>231</v>
      </c>
      <c r="C102" s="395"/>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87" t="s">
        <v>527</v>
      </c>
      <c r="C106" s="487"/>
      <c r="D106" s="487"/>
      <c r="E106" s="487"/>
      <c r="F106" s="487"/>
      <c r="G106" s="487"/>
      <c r="I106" s="445" t="s">
        <v>977</v>
      </c>
    </row>
    <row r="107" spans="2:10" x14ac:dyDescent="0.25">
      <c r="B107" s="488" t="str">
        <f>IF(OR(C96="",C98="",F98="",C100=""),"",CONCATENATE($E$1," ",C96," ",$E$2," *",C98," *",F98,", ",$E$3," ",$C100))</f>
        <v/>
      </c>
      <c r="C107" s="488"/>
      <c r="D107" s="488"/>
      <c r="E107" s="488"/>
      <c r="F107" s="488"/>
      <c r="G107" s="488"/>
      <c r="I107" s="446" t="s">
        <v>978</v>
      </c>
      <c r="J107" s="447" t="s">
        <v>979</v>
      </c>
    </row>
    <row r="108" spans="2:10" ht="15.75" thickBot="1" x14ac:dyDescent="0.3">
      <c r="I108" s="448"/>
      <c r="J108" s="449"/>
    </row>
    <row r="110" spans="2:10" ht="21" x14ac:dyDescent="0.25">
      <c r="B110" s="476" t="s">
        <v>852</v>
      </c>
      <c r="C110" s="477"/>
      <c r="D110" s="477"/>
      <c r="E110" s="477"/>
      <c r="F110" s="477"/>
      <c r="G110" s="477"/>
    </row>
    <row r="111" spans="2:10" x14ac:dyDescent="0.25">
      <c r="B111" s="478" t="s">
        <v>228</v>
      </c>
      <c r="C111" s="478"/>
      <c r="D111" s="478"/>
      <c r="E111" s="478"/>
      <c r="F111" s="478"/>
      <c r="G111" s="478"/>
    </row>
    <row r="112" spans="2:10" ht="15.75" thickBot="1" x14ac:dyDescent="0.3">
      <c r="C112" s="167" t="s">
        <v>534</v>
      </c>
    </row>
    <row r="113" spans="2:10" ht="30.75" thickBot="1" x14ac:dyDescent="0.3">
      <c r="B113" s="172" t="s">
        <v>229</v>
      </c>
      <c r="C113" s="479"/>
      <c r="D113" s="480"/>
      <c r="E113" s="480"/>
      <c r="F113" s="480"/>
      <c r="G113" s="481"/>
      <c r="H113" s="177" t="s">
        <v>523</v>
      </c>
    </row>
    <row r="114" spans="2:10" ht="15.75" thickBot="1" x14ac:dyDescent="0.3">
      <c r="B114" s="173"/>
      <c r="C114" s="165"/>
      <c r="D114" s="165"/>
      <c r="E114" s="165"/>
      <c r="F114" s="165"/>
      <c r="G114" s="364" t="s">
        <v>917</v>
      </c>
      <c r="H114" s="177"/>
    </row>
    <row r="115" spans="2:10" ht="45.75" thickBot="1" x14ac:dyDescent="0.3">
      <c r="B115" s="172" t="s">
        <v>230</v>
      </c>
      <c r="C115" s="489"/>
      <c r="D115" s="483"/>
      <c r="E115" s="165"/>
      <c r="F115" s="482"/>
      <c r="G115" s="483"/>
      <c r="H115" s="177" t="s">
        <v>524</v>
      </c>
    </row>
    <row r="116" spans="2:10" ht="15.75" thickBot="1" x14ac:dyDescent="0.3">
      <c r="B116" s="173"/>
      <c r="C116" s="165"/>
      <c r="D116" s="165"/>
      <c r="E116" s="165"/>
      <c r="F116" s="165"/>
      <c r="G116" s="165"/>
      <c r="H116" s="177"/>
    </row>
    <row r="117" spans="2:10" ht="60.75" thickBot="1" x14ac:dyDescent="0.3">
      <c r="B117" s="172" t="s">
        <v>533</v>
      </c>
      <c r="C117" s="497"/>
      <c r="D117" s="498"/>
      <c r="E117" s="498"/>
      <c r="F117" s="498"/>
      <c r="G117" s="490"/>
      <c r="H117" s="177" t="s">
        <v>525</v>
      </c>
    </row>
    <row r="118" spans="2:10" ht="15.75" thickBot="1" x14ac:dyDescent="0.3">
      <c r="B118" s="174"/>
      <c r="C118" s="486"/>
      <c r="D118" s="486"/>
      <c r="E118" s="486"/>
      <c r="F118" s="486"/>
      <c r="G118" s="486"/>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87" t="s">
        <v>527</v>
      </c>
      <c r="C123" s="487"/>
      <c r="D123" s="487"/>
      <c r="E123" s="487"/>
      <c r="F123" s="487"/>
      <c r="G123" s="487"/>
      <c r="I123" s="445" t="s">
        <v>977</v>
      </c>
    </row>
    <row r="124" spans="2:10" x14ac:dyDescent="0.25">
      <c r="B124" s="488" t="str">
        <f>IF(OR(C113="",C115="",F115="",C117=""),"",CONCATENATE($E$1," ",C113," ",$E$2," *",C115," *",F115,", ",$E$3," ",$C117))</f>
        <v/>
      </c>
      <c r="C124" s="488"/>
      <c r="D124" s="488"/>
      <c r="E124" s="488"/>
      <c r="F124" s="488"/>
      <c r="G124" s="488"/>
      <c r="I124" s="446" t="s">
        <v>978</v>
      </c>
      <c r="J124" s="447" t="s">
        <v>979</v>
      </c>
    </row>
    <row r="125" spans="2:10" ht="15.75" thickBot="1" x14ac:dyDescent="0.3">
      <c r="I125" s="448"/>
      <c r="J125" s="449"/>
    </row>
    <row r="127" spans="2:10" ht="21" x14ac:dyDescent="0.25">
      <c r="B127" s="476" t="s">
        <v>853</v>
      </c>
      <c r="C127" s="477"/>
      <c r="D127" s="477"/>
      <c r="E127" s="477"/>
      <c r="F127" s="477"/>
      <c r="G127" s="477"/>
    </row>
    <row r="128" spans="2:10" x14ac:dyDescent="0.25">
      <c r="B128" s="478" t="s">
        <v>228</v>
      </c>
      <c r="C128" s="478"/>
      <c r="D128" s="478"/>
      <c r="E128" s="478"/>
      <c r="F128" s="478"/>
      <c r="G128" s="478"/>
    </row>
    <row r="129" spans="2:10" ht="15.75" thickBot="1" x14ac:dyDescent="0.3">
      <c r="C129" s="167" t="s">
        <v>534</v>
      </c>
    </row>
    <row r="130" spans="2:10" ht="30.75" thickBot="1" x14ac:dyDescent="0.3">
      <c r="B130" s="172" t="s">
        <v>229</v>
      </c>
      <c r="C130" s="479"/>
      <c r="D130" s="480"/>
      <c r="E130" s="480"/>
      <c r="F130" s="480"/>
      <c r="G130" s="481"/>
      <c r="H130" s="177" t="s">
        <v>523</v>
      </c>
    </row>
    <row r="131" spans="2:10" ht="15.75" thickBot="1" x14ac:dyDescent="0.3">
      <c r="B131" s="173"/>
      <c r="C131" s="165"/>
      <c r="D131" s="165"/>
      <c r="E131" s="165"/>
      <c r="F131" s="165"/>
      <c r="G131" s="364" t="s">
        <v>917</v>
      </c>
      <c r="H131" s="177"/>
    </row>
    <row r="132" spans="2:10" ht="45.75" thickBot="1" x14ac:dyDescent="0.3">
      <c r="B132" s="172" t="s">
        <v>230</v>
      </c>
      <c r="C132" s="489"/>
      <c r="D132" s="490"/>
      <c r="E132" s="134"/>
      <c r="F132" s="489"/>
      <c r="G132" s="490"/>
      <c r="H132" s="177" t="s">
        <v>524</v>
      </c>
    </row>
    <row r="133" spans="2:10" ht="15.75" thickBot="1" x14ac:dyDescent="0.3">
      <c r="B133" s="173"/>
      <c r="C133" s="165"/>
      <c r="D133" s="165"/>
      <c r="E133" s="165"/>
      <c r="F133" s="165"/>
      <c r="G133" s="165"/>
      <c r="H133" s="177"/>
    </row>
    <row r="134" spans="2:10" ht="60.75" thickBot="1" x14ac:dyDescent="0.3">
      <c r="B134" s="172" t="s">
        <v>533</v>
      </c>
      <c r="C134" s="491"/>
      <c r="D134" s="492"/>
      <c r="E134" s="492"/>
      <c r="F134" s="492"/>
      <c r="G134" s="493"/>
      <c r="H134" s="177" t="s">
        <v>525</v>
      </c>
    </row>
    <row r="135" spans="2:10" ht="15.75" thickBot="1" x14ac:dyDescent="0.3">
      <c r="B135" s="174"/>
      <c r="C135" s="494"/>
      <c r="D135" s="494"/>
      <c r="E135" s="494"/>
      <c r="F135" s="494"/>
      <c r="G135" s="494"/>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87" t="s">
        <v>527</v>
      </c>
      <c r="C140" s="487"/>
      <c r="D140" s="487"/>
      <c r="E140" s="487"/>
      <c r="F140" s="487"/>
      <c r="G140" s="487"/>
      <c r="I140" s="445" t="s">
        <v>977</v>
      </c>
    </row>
    <row r="141" spans="2:10" x14ac:dyDescent="0.25">
      <c r="B141" s="488" t="str">
        <f>IF(OR(C130="",C132="",F132="",C134=""),"",CONCATENATE($E$1," ",C130," ",$E$2," *",C132," *",F132,", ",$E$3," ",$C134))</f>
        <v/>
      </c>
      <c r="C141" s="488"/>
      <c r="D141" s="488"/>
      <c r="E141" s="488"/>
      <c r="F141" s="488"/>
      <c r="G141" s="488"/>
      <c r="I141" s="446" t="s">
        <v>978</v>
      </c>
      <c r="J141" s="447" t="s">
        <v>979</v>
      </c>
    </row>
    <row r="142" spans="2:10" ht="15.75" thickBot="1" x14ac:dyDescent="0.3">
      <c r="I142" s="448"/>
      <c r="J142" s="449"/>
    </row>
    <row r="144" spans="2:10" ht="21" x14ac:dyDescent="0.25">
      <c r="B144" s="476" t="s">
        <v>854</v>
      </c>
      <c r="C144" s="477"/>
      <c r="D144" s="477"/>
      <c r="E144" s="477"/>
      <c r="F144" s="477"/>
      <c r="G144" s="477"/>
    </row>
    <row r="145" spans="2:10" x14ac:dyDescent="0.25">
      <c r="B145" s="478" t="s">
        <v>228</v>
      </c>
      <c r="C145" s="478"/>
      <c r="D145" s="478"/>
      <c r="E145" s="478"/>
      <c r="F145" s="478"/>
      <c r="G145" s="478"/>
    </row>
    <row r="146" spans="2:10" ht="15.75" thickBot="1" x14ac:dyDescent="0.3">
      <c r="C146" s="167" t="s">
        <v>534</v>
      </c>
    </row>
    <row r="147" spans="2:10" ht="30.75" thickBot="1" x14ac:dyDescent="0.3">
      <c r="B147" s="172" t="s">
        <v>229</v>
      </c>
      <c r="C147" s="479"/>
      <c r="D147" s="480"/>
      <c r="E147" s="480"/>
      <c r="F147" s="480"/>
      <c r="G147" s="481"/>
      <c r="H147" s="177" t="s">
        <v>523</v>
      </c>
    </row>
    <row r="148" spans="2:10" ht="15.75" thickBot="1" x14ac:dyDescent="0.3">
      <c r="B148" s="173"/>
      <c r="C148" s="165"/>
      <c r="D148" s="165"/>
      <c r="E148" s="165"/>
      <c r="F148" s="165"/>
      <c r="G148" s="364" t="s">
        <v>917</v>
      </c>
      <c r="H148" s="177"/>
    </row>
    <row r="149" spans="2:10" ht="45.75" thickBot="1" x14ac:dyDescent="0.3">
      <c r="B149" s="172" t="s">
        <v>230</v>
      </c>
      <c r="C149" s="489"/>
      <c r="D149" s="483"/>
      <c r="E149" s="165"/>
      <c r="F149" s="482"/>
      <c r="G149" s="483"/>
      <c r="H149" s="177" t="s">
        <v>524</v>
      </c>
    </row>
    <row r="150" spans="2:10" ht="15.75" thickBot="1" x14ac:dyDescent="0.3">
      <c r="B150" s="173"/>
      <c r="C150" s="165"/>
      <c r="D150" s="165"/>
      <c r="E150" s="165"/>
      <c r="F150" s="165"/>
      <c r="G150" s="165"/>
      <c r="H150" s="177"/>
    </row>
    <row r="151" spans="2:10" ht="60.75" thickBot="1" x14ac:dyDescent="0.3">
      <c r="B151" s="172" t="s">
        <v>533</v>
      </c>
      <c r="C151" s="491"/>
      <c r="D151" s="480"/>
      <c r="E151" s="480"/>
      <c r="F151" s="480"/>
      <c r="G151" s="481"/>
      <c r="H151" s="177" t="s">
        <v>525</v>
      </c>
    </row>
    <row r="152" spans="2:10" ht="15.75" thickBot="1" x14ac:dyDescent="0.3">
      <c r="B152" s="174"/>
      <c r="C152" s="486"/>
      <c r="D152" s="486"/>
      <c r="E152" s="486"/>
      <c r="F152" s="486"/>
      <c r="G152" s="486"/>
      <c r="H152" s="177"/>
    </row>
    <row r="153" spans="2:10" ht="15.75" thickBot="1" x14ac:dyDescent="0.3">
      <c r="B153" s="72" t="s">
        <v>231</v>
      </c>
      <c r="C153" s="168"/>
      <c r="D153" s="134"/>
      <c r="E153" s="168"/>
      <c r="F153" s="134"/>
      <c r="G153" s="395"/>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87" t="s">
        <v>527</v>
      </c>
      <c r="C157" s="487"/>
      <c r="D157" s="487"/>
      <c r="E157" s="487"/>
      <c r="F157" s="487"/>
      <c r="G157" s="487"/>
      <c r="I157" s="445" t="s">
        <v>977</v>
      </c>
    </row>
    <row r="158" spans="2:10" x14ac:dyDescent="0.25">
      <c r="B158" s="488" t="str">
        <f>IF(OR(C147="",C149="",F149="",C151=""),"",CONCATENATE($E$1," ",C147," ",$E$2," *",C149," *",F149,", ",$E$3," ",$C151))</f>
        <v/>
      </c>
      <c r="C158" s="488"/>
      <c r="D158" s="488"/>
      <c r="E158" s="488"/>
      <c r="F158" s="488"/>
      <c r="G158" s="488"/>
      <c r="I158" s="446" t="s">
        <v>978</v>
      </c>
      <c r="J158" s="447" t="s">
        <v>979</v>
      </c>
    </row>
    <row r="159" spans="2:10" ht="15.75" thickBot="1" x14ac:dyDescent="0.3">
      <c r="I159" s="448"/>
      <c r="J159" s="449"/>
    </row>
    <row r="161" spans="2:10" ht="21" x14ac:dyDescent="0.25">
      <c r="B161" s="476" t="s">
        <v>855</v>
      </c>
      <c r="C161" s="477"/>
      <c r="D161" s="477"/>
      <c r="E161" s="477"/>
      <c r="F161" s="477"/>
      <c r="G161" s="477"/>
    </row>
    <row r="162" spans="2:10" x14ac:dyDescent="0.25">
      <c r="B162" s="478" t="s">
        <v>228</v>
      </c>
      <c r="C162" s="478"/>
      <c r="D162" s="478"/>
      <c r="E162" s="478"/>
      <c r="F162" s="478"/>
      <c r="G162" s="478"/>
    </row>
    <row r="163" spans="2:10" ht="15.75" thickBot="1" x14ac:dyDescent="0.3">
      <c r="C163" s="167" t="s">
        <v>534</v>
      </c>
    </row>
    <row r="164" spans="2:10" ht="30.75" thickBot="1" x14ac:dyDescent="0.3">
      <c r="B164" s="172" t="s">
        <v>229</v>
      </c>
      <c r="C164" s="479"/>
      <c r="D164" s="480"/>
      <c r="E164" s="480"/>
      <c r="F164" s="480"/>
      <c r="G164" s="481"/>
      <c r="H164" s="177" t="s">
        <v>523</v>
      </c>
    </row>
    <row r="165" spans="2:10" ht="15.75" thickBot="1" x14ac:dyDescent="0.3">
      <c r="B165" s="173"/>
      <c r="C165" s="165"/>
      <c r="D165" s="165"/>
      <c r="E165" s="165"/>
      <c r="F165" s="165"/>
      <c r="G165" s="364" t="s">
        <v>917</v>
      </c>
      <c r="H165" s="177"/>
    </row>
    <row r="166" spans="2:10" ht="45.75" thickBot="1" x14ac:dyDescent="0.3">
      <c r="B166" s="172" t="s">
        <v>230</v>
      </c>
      <c r="C166" s="489"/>
      <c r="D166" s="490"/>
      <c r="E166" s="165"/>
      <c r="F166" s="482"/>
      <c r="G166" s="483"/>
      <c r="H166" s="177" t="s">
        <v>524</v>
      </c>
    </row>
    <row r="167" spans="2:10" ht="15.75" thickBot="1" x14ac:dyDescent="0.3">
      <c r="B167" s="173"/>
      <c r="C167" s="165"/>
      <c r="D167" s="165"/>
      <c r="E167" s="165"/>
      <c r="F167" s="165"/>
      <c r="G167" s="165"/>
      <c r="H167" s="177"/>
    </row>
    <row r="168" spans="2:10" ht="60.75" thickBot="1" x14ac:dyDescent="0.3">
      <c r="B168" s="172" t="s">
        <v>533</v>
      </c>
      <c r="C168" s="491"/>
      <c r="D168" s="480"/>
      <c r="E168" s="480"/>
      <c r="F168" s="480"/>
      <c r="G168" s="481"/>
      <c r="H168" s="177" t="s">
        <v>525</v>
      </c>
      <c r="I168" s="439"/>
      <c r="J168" s="440"/>
    </row>
    <row r="169" spans="2:10" ht="15.75" thickBot="1" x14ac:dyDescent="0.3">
      <c r="B169" s="174"/>
      <c r="C169" s="486"/>
      <c r="D169" s="486"/>
      <c r="E169" s="486"/>
      <c r="F169" s="486"/>
      <c r="G169" s="486"/>
      <c r="H169" s="177"/>
    </row>
    <row r="170" spans="2:10" ht="15.75" thickBot="1" x14ac:dyDescent="0.3">
      <c r="B170" s="72" t="s">
        <v>231</v>
      </c>
      <c r="C170" s="395"/>
      <c r="D170" s="134"/>
      <c r="E170" s="168"/>
      <c r="F170" s="134"/>
      <c r="G170" s="395"/>
      <c r="H170" s="178"/>
      <c r="I170" s="113"/>
    </row>
    <row r="171" spans="2:10" ht="15.75" thickBot="1" x14ac:dyDescent="0.3">
      <c r="B171" s="175"/>
      <c r="C171" s="134"/>
      <c r="D171" s="134"/>
      <c r="E171" s="134"/>
      <c r="F171" s="134"/>
      <c r="G171" s="134"/>
    </row>
    <row r="172" spans="2:10" ht="30.75" thickBot="1" x14ac:dyDescent="0.3">
      <c r="B172" s="176" t="s">
        <v>232</v>
      </c>
      <c r="C172" s="395"/>
      <c r="D172" s="441"/>
      <c r="E172" s="395"/>
      <c r="F172" s="134"/>
      <c r="G172" s="395"/>
      <c r="I172" s="121"/>
    </row>
    <row r="173" spans="2:10" x14ac:dyDescent="0.25">
      <c r="C173" s="169"/>
      <c r="D173" s="169"/>
      <c r="E173" s="169"/>
      <c r="F173" s="169"/>
      <c r="G173" s="169"/>
    </row>
    <row r="174" spans="2:10" ht="15.75" thickBot="1" x14ac:dyDescent="0.3">
      <c r="B174" s="487" t="s">
        <v>527</v>
      </c>
      <c r="C174" s="487"/>
      <c r="D174" s="487"/>
      <c r="E174" s="487"/>
      <c r="F174" s="487"/>
      <c r="G174" s="487"/>
      <c r="I174" s="445" t="s">
        <v>977</v>
      </c>
    </row>
    <row r="175" spans="2:10" x14ac:dyDescent="0.25">
      <c r="B175" s="488" t="str">
        <f>IF(OR(C164="",C166="",F166="",C168=""),"",CONCATENATE($E$1," ",C164," ",$E$2," *",C166," *",F166,", ",$E$3," ",$C168))</f>
        <v/>
      </c>
      <c r="C175" s="488"/>
      <c r="D175" s="488"/>
      <c r="E175" s="488"/>
      <c r="F175" s="488"/>
      <c r="G175" s="488"/>
      <c r="I175" s="446" t="s">
        <v>978</v>
      </c>
      <c r="J175" s="447" t="s">
        <v>979</v>
      </c>
    </row>
    <row r="176" spans="2:10" ht="15.75" thickBot="1" x14ac:dyDescent="0.3">
      <c r="I176" s="448"/>
      <c r="J176" s="449"/>
    </row>
    <row r="178" spans="2:10" ht="21" x14ac:dyDescent="0.25">
      <c r="B178" s="476" t="s">
        <v>885</v>
      </c>
      <c r="C178" s="477"/>
      <c r="D178" s="477"/>
      <c r="E178" s="477"/>
      <c r="F178" s="477"/>
      <c r="G178" s="477"/>
    </row>
    <row r="179" spans="2:10" x14ac:dyDescent="0.25">
      <c r="B179" s="478" t="s">
        <v>228</v>
      </c>
      <c r="C179" s="478"/>
      <c r="D179" s="478"/>
      <c r="E179" s="478"/>
      <c r="F179" s="478"/>
      <c r="G179" s="478"/>
    </row>
    <row r="180" spans="2:10" ht="15.75" thickBot="1" x14ac:dyDescent="0.3">
      <c r="C180" s="167" t="s">
        <v>534</v>
      </c>
    </row>
    <row r="181" spans="2:10" ht="30.75" thickBot="1" x14ac:dyDescent="0.3">
      <c r="B181" s="172" t="s">
        <v>229</v>
      </c>
      <c r="C181" s="479"/>
      <c r="D181" s="480"/>
      <c r="E181" s="480"/>
      <c r="F181" s="480"/>
      <c r="G181" s="481"/>
      <c r="H181" s="177" t="s">
        <v>523</v>
      </c>
    </row>
    <row r="182" spans="2:10" ht="15.75" thickBot="1" x14ac:dyDescent="0.3">
      <c r="B182" s="173"/>
      <c r="C182" s="165"/>
      <c r="D182" s="165"/>
      <c r="E182" s="165"/>
      <c r="F182" s="165"/>
      <c r="G182" s="364" t="s">
        <v>917</v>
      </c>
      <c r="H182" s="177"/>
    </row>
    <row r="183" spans="2:10" ht="45.75" thickBot="1" x14ac:dyDescent="0.3">
      <c r="B183" s="172" t="s">
        <v>230</v>
      </c>
      <c r="C183" s="482"/>
      <c r="D183" s="483"/>
      <c r="E183" s="165"/>
      <c r="F183" s="482"/>
      <c r="G183" s="483"/>
      <c r="H183" s="177" t="s">
        <v>524</v>
      </c>
    </row>
    <row r="184" spans="2:10" ht="15.75" thickBot="1" x14ac:dyDescent="0.3">
      <c r="B184" s="173"/>
      <c r="C184" s="165"/>
      <c r="D184" s="165"/>
      <c r="E184" s="165"/>
      <c r="F184" s="165"/>
      <c r="G184" s="165"/>
      <c r="H184" s="177"/>
    </row>
    <row r="185" spans="2:10" ht="60.75" thickBot="1" x14ac:dyDescent="0.3">
      <c r="B185" s="172" t="s">
        <v>533</v>
      </c>
      <c r="C185" s="484"/>
      <c r="D185" s="485"/>
      <c r="E185" s="485"/>
      <c r="F185" s="485"/>
      <c r="G185" s="483"/>
      <c r="H185" s="177" t="s">
        <v>525</v>
      </c>
    </row>
    <row r="186" spans="2:10" ht="15.75" thickBot="1" x14ac:dyDescent="0.3">
      <c r="B186" s="174"/>
      <c r="C186" s="486"/>
      <c r="D186" s="486"/>
      <c r="E186" s="486"/>
      <c r="F186" s="486"/>
      <c r="G186" s="486"/>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87" t="s">
        <v>527</v>
      </c>
      <c r="C191" s="487"/>
      <c r="D191" s="487"/>
      <c r="E191" s="487"/>
      <c r="F191" s="487"/>
      <c r="G191" s="487"/>
      <c r="I191" s="445" t="s">
        <v>977</v>
      </c>
    </row>
    <row r="192" spans="2:10" x14ac:dyDescent="0.25">
      <c r="B192" s="488" t="str">
        <f>IF(OR(C181="",C183="",F183="",C185=""),"",CONCATENATE($E$1," ",C181," ",$E$2," *",C183," *",F183,", ",$E$3," ",$C185))</f>
        <v/>
      </c>
      <c r="C192" s="488"/>
      <c r="D192" s="488"/>
      <c r="E192" s="488"/>
      <c r="F192" s="488"/>
      <c r="G192" s="488"/>
      <c r="I192" s="446" t="s">
        <v>978</v>
      </c>
      <c r="J192" s="447" t="s">
        <v>979</v>
      </c>
    </row>
    <row r="193" spans="2:10" ht="15.75" thickBot="1" x14ac:dyDescent="0.3">
      <c r="I193" s="448"/>
      <c r="J193" s="449"/>
    </row>
    <row r="195" spans="2:10" ht="21" x14ac:dyDescent="0.25">
      <c r="B195" s="476" t="s">
        <v>886</v>
      </c>
      <c r="C195" s="477"/>
      <c r="D195" s="477"/>
      <c r="E195" s="477"/>
      <c r="F195" s="477"/>
      <c r="G195" s="477"/>
    </row>
    <row r="196" spans="2:10" x14ac:dyDescent="0.25">
      <c r="B196" s="478" t="s">
        <v>228</v>
      </c>
      <c r="C196" s="478"/>
      <c r="D196" s="478"/>
      <c r="E196" s="478"/>
      <c r="F196" s="478"/>
      <c r="G196" s="478"/>
    </row>
    <row r="197" spans="2:10" ht="15.75" thickBot="1" x14ac:dyDescent="0.3">
      <c r="C197" s="167" t="s">
        <v>534</v>
      </c>
    </row>
    <row r="198" spans="2:10" ht="30.75" thickBot="1" x14ac:dyDescent="0.3">
      <c r="B198" s="172" t="s">
        <v>229</v>
      </c>
      <c r="C198" s="479"/>
      <c r="D198" s="480"/>
      <c r="E198" s="480"/>
      <c r="F198" s="480"/>
      <c r="G198" s="481"/>
      <c r="H198" s="177" t="s">
        <v>523</v>
      </c>
    </row>
    <row r="199" spans="2:10" ht="15.75" thickBot="1" x14ac:dyDescent="0.3">
      <c r="B199" s="173"/>
      <c r="C199" s="165"/>
      <c r="D199" s="165"/>
      <c r="E199" s="165"/>
      <c r="F199" s="165"/>
      <c r="G199" s="364" t="s">
        <v>917</v>
      </c>
      <c r="H199" s="177"/>
    </row>
    <row r="200" spans="2:10" ht="45.75" thickBot="1" x14ac:dyDescent="0.3">
      <c r="B200" s="172" t="s">
        <v>230</v>
      </c>
      <c r="C200" s="482"/>
      <c r="D200" s="483"/>
      <c r="E200" s="165"/>
      <c r="F200" s="482"/>
      <c r="G200" s="483"/>
      <c r="H200" s="177" t="s">
        <v>524</v>
      </c>
    </row>
    <row r="201" spans="2:10" ht="15.75" thickBot="1" x14ac:dyDescent="0.3">
      <c r="B201" s="173"/>
      <c r="C201" s="165"/>
      <c r="D201" s="165"/>
      <c r="E201" s="165"/>
      <c r="F201" s="165"/>
      <c r="G201" s="165"/>
      <c r="H201" s="177"/>
    </row>
    <row r="202" spans="2:10" ht="60.75" thickBot="1" x14ac:dyDescent="0.3">
      <c r="B202" s="172" t="s">
        <v>533</v>
      </c>
      <c r="C202" s="484"/>
      <c r="D202" s="485"/>
      <c r="E202" s="485"/>
      <c r="F202" s="485"/>
      <c r="G202" s="483"/>
      <c r="H202" s="177" t="s">
        <v>525</v>
      </c>
    </row>
    <row r="203" spans="2:10" ht="15.75" thickBot="1" x14ac:dyDescent="0.3">
      <c r="B203" s="174"/>
      <c r="C203" s="486"/>
      <c r="D203" s="486"/>
      <c r="E203" s="486"/>
      <c r="F203" s="486"/>
      <c r="G203" s="486"/>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87" t="s">
        <v>527</v>
      </c>
      <c r="C208" s="487"/>
      <c r="D208" s="487"/>
      <c r="E208" s="487"/>
      <c r="F208" s="487"/>
      <c r="G208" s="487"/>
      <c r="I208" s="445" t="s">
        <v>977</v>
      </c>
    </row>
    <row r="209" spans="2:10" x14ac:dyDescent="0.25">
      <c r="B209" s="488" t="str">
        <f>IF(OR(C198="",C200="",F200="",C202=""),"",CONCATENATE($E$1," ",C198," ",$E$2," *",C200," *",F200,", ",$E$3," ",$C202))</f>
        <v/>
      </c>
      <c r="C209" s="488"/>
      <c r="D209" s="488"/>
      <c r="E209" s="488"/>
      <c r="F209" s="488"/>
      <c r="G209" s="488"/>
      <c r="I209" s="446" t="s">
        <v>978</v>
      </c>
      <c r="J209" s="447" t="s">
        <v>979</v>
      </c>
    </row>
    <row r="210" spans="2:10" ht="15.75" thickBot="1" x14ac:dyDescent="0.3">
      <c r="I210" s="448"/>
      <c r="J210" s="449"/>
    </row>
    <row r="211" spans="2:10" ht="21" x14ac:dyDescent="0.25">
      <c r="B211" s="476" t="s">
        <v>887</v>
      </c>
      <c r="C211" s="477"/>
      <c r="D211" s="477"/>
      <c r="E211" s="477"/>
      <c r="F211" s="477"/>
      <c r="G211" s="477"/>
    </row>
    <row r="212" spans="2:10" x14ac:dyDescent="0.25">
      <c r="B212" s="478" t="s">
        <v>228</v>
      </c>
      <c r="C212" s="478"/>
      <c r="D212" s="478"/>
      <c r="E212" s="478"/>
      <c r="F212" s="478"/>
      <c r="G212" s="478"/>
    </row>
    <row r="213" spans="2:10" ht="15.75" thickBot="1" x14ac:dyDescent="0.3">
      <c r="C213" s="167" t="s">
        <v>534</v>
      </c>
    </row>
    <row r="214" spans="2:10" ht="30.75" thickBot="1" x14ac:dyDescent="0.3">
      <c r="B214" s="172" t="s">
        <v>229</v>
      </c>
      <c r="C214" s="479"/>
      <c r="D214" s="480"/>
      <c r="E214" s="480"/>
      <c r="F214" s="480"/>
      <c r="G214" s="481"/>
      <c r="H214" s="177" t="s">
        <v>523</v>
      </c>
    </row>
    <row r="215" spans="2:10" ht="15.75" thickBot="1" x14ac:dyDescent="0.3">
      <c r="B215" s="173"/>
      <c r="C215" s="165"/>
      <c r="D215" s="165"/>
      <c r="E215" s="165"/>
      <c r="F215" s="165"/>
      <c r="G215" s="364" t="s">
        <v>917</v>
      </c>
      <c r="H215" s="177"/>
    </row>
    <row r="216" spans="2:10" ht="45.75" thickBot="1" x14ac:dyDescent="0.3">
      <c r="B216" s="172" t="s">
        <v>230</v>
      </c>
      <c r="C216" s="482"/>
      <c r="D216" s="483"/>
      <c r="E216" s="165"/>
      <c r="F216" s="482"/>
      <c r="G216" s="483"/>
      <c r="H216" s="177" t="s">
        <v>524</v>
      </c>
    </row>
    <row r="217" spans="2:10" ht="15.75" thickBot="1" x14ac:dyDescent="0.3">
      <c r="B217" s="173"/>
      <c r="C217" s="165"/>
      <c r="D217" s="165"/>
      <c r="E217" s="165"/>
      <c r="F217" s="165"/>
      <c r="G217" s="165"/>
      <c r="H217" s="177"/>
    </row>
    <row r="218" spans="2:10" ht="60.75" thickBot="1" x14ac:dyDescent="0.3">
      <c r="B218" s="172" t="s">
        <v>533</v>
      </c>
      <c r="C218" s="484"/>
      <c r="D218" s="485"/>
      <c r="E218" s="485"/>
      <c r="F218" s="485"/>
      <c r="G218" s="483"/>
      <c r="H218" s="177" t="s">
        <v>525</v>
      </c>
    </row>
    <row r="219" spans="2:10" ht="15.75" thickBot="1" x14ac:dyDescent="0.3">
      <c r="B219" s="174"/>
      <c r="C219" s="486"/>
      <c r="D219" s="486"/>
      <c r="E219" s="486"/>
      <c r="F219" s="486"/>
      <c r="G219" s="486"/>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87" t="s">
        <v>527</v>
      </c>
      <c r="C224" s="487"/>
      <c r="D224" s="487"/>
      <c r="E224" s="487"/>
      <c r="F224" s="487"/>
      <c r="G224" s="487"/>
      <c r="I224" s="445" t="s">
        <v>977</v>
      </c>
    </row>
    <row r="225" spans="2:10" x14ac:dyDescent="0.25">
      <c r="B225" s="488" t="str">
        <f>IF(OR(C214="",C216="",F216="",C218=""),"",CONCATENATE($E$1," ",C214," ",$E$2," *",C216," *",F216,", ",$E$3," ",$C218))</f>
        <v/>
      </c>
      <c r="C225" s="488"/>
      <c r="D225" s="488"/>
      <c r="E225" s="488"/>
      <c r="F225" s="488"/>
      <c r="G225" s="488"/>
      <c r="I225" s="446" t="s">
        <v>978</v>
      </c>
      <c r="J225" s="447" t="s">
        <v>979</v>
      </c>
    </row>
    <row r="226" spans="2:10" ht="15.75" thickBot="1" x14ac:dyDescent="0.3">
      <c r="I226" s="448"/>
      <c r="J226" s="449"/>
    </row>
    <row r="228" spans="2:10" ht="21" x14ac:dyDescent="0.25">
      <c r="B228" s="476" t="s">
        <v>888</v>
      </c>
      <c r="C228" s="477"/>
      <c r="D228" s="477"/>
      <c r="E228" s="477"/>
      <c r="F228" s="477"/>
      <c r="G228" s="477"/>
    </row>
    <row r="229" spans="2:10" x14ac:dyDescent="0.25">
      <c r="B229" s="478" t="s">
        <v>228</v>
      </c>
      <c r="C229" s="478"/>
      <c r="D229" s="478"/>
      <c r="E229" s="478"/>
      <c r="F229" s="478"/>
      <c r="G229" s="478"/>
    </row>
    <row r="230" spans="2:10" ht="15.75" thickBot="1" x14ac:dyDescent="0.3">
      <c r="C230" s="167" t="s">
        <v>534</v>
      </c>
    </row>
    <row r="231" spans="2:10" ht="30.75" thickBot="1" x14ac:dyDescent="0.3">
      <c r="B231" s="172" t="s">
        <v>229</v>
      </c>
      <c r="C231" s="479"/>
      <c r="D231" s="480"/>
      <c r="E231" s="480"/>
      <c r="F231" s="480"/>
      <c r="G231" s="481"/>
      <c r="H231" s="177" t="s">
        <v>523</v>
      </c>
    </row>
    <row r="232" spans="2:10" ht="15.75" thickBot="1" x14ac:dyDescent="0.3">
      <c r="B232" s="173"/>
      <c r="C232" s="165"/>
      <c r="D232" s="165"/>
      <c r="E232" s="165"/>
      <c r="F232" s="165"/>
      <c r="G232" s="364" t="s">
        <v>917</v>
      </c>
      <c r="H232" s="177"/>
    </row>
    <row r="233" spans="2:10" ht="45.75" thickBot="1" x14ac:dyDescent="0.3">
      <c r="B233" s="172" t="s">
        <v>230</v>
      </c>
      <c r="C233" s="482"/>
      <c r="D233" s="483"/>
      <c r="E233" s="165"/>
      <c r="F233" s="482"/>
      <c r="G233" s="483"/>
      <c r="H233" s="177" t="s">
        <v>524</v>
      </c>
    </row>
    <row r="234" spans="2:10" ht="15.75" thickBot="1" x14ac:dyDescent="0.3">
      <c r="B234" s="173"/>
      <c r="C234" s="165"/>
      <c r="D234" s="165"/>
      <c r="E234" s="165"/>
      <c r="F234" s="165"/>
      <c r="G234" s="165"/>
      <c r="H234" s="177"/>
    </row>
    <row r="235" spans="2:10" ht="60.75" thickBot="1" x14ac:dyDescent="0.3">
      <c r="B235" s="172" t="s">
        <v>533</v>
      </c>
      <c r="C235" s="484"/>
      <c r="D235" s="485"/>
      <c r="E235" s="485"/>
      <c r="F235" s="485"/>
      <c r="G235" s="483"/>
      <c r="H235" s="177" t="s">
        <v>525</v>
      </c>
    </row>
    <row r="236" spans="2:10" ht="15.75" thickBot="1" x14ac:dyDescent="0.3">
      <c r="B236" s="174"/>
      <c r="C236" s="486"/>
      <c r="D236" s="486"/>
      <c r="E236" s="486"/>
      <c r="F236" s="486"/>
      <c r="G236" s="486"/>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87" t="s">
        <v>527</v>
      </c>
      <c r="C241" s="487"/>
      <c r="D241" s="487"/>
      <c r="E241" s="487"/>
      <c r="F241" s="487"/>
      <c r="G241" s="487"/>
      <c r="I241" s="445" t="s">
        <v>977</v>
      </c>
    </row>
    <row r="242" spans="2:10" x14ac:dyDescent="0.25">
      <c r="B242" s="488" t="str">
        <f>IF(OR(C231="",C233="",F233="",C235=""),"",CONCATENATE($E$1," ",C231," ",$E$2," *",C233," *",F233,", ",$E$3," ",$C235))</f>
        <v/>
      </c>
      <c r="C242" s="488"/>
      <c r="D242" s="488"/>
      <c r="E242" s="488"/>
      <c r="F242" s="488"/>
      <c r="G242" s="488"/>
      <c r="I242" s="446" t="s">
        <v>978</v>
      </c>
      <c r="J242" s="447" t="s">
        <v>979</v>
      </c>
    </row>
    <row r="243" spans="2:10" ht="15.75" thickBot="1" x14ac:dyDescent="0.3">
      <c r="I243" s="448"/>
      <c r="J243" s="449"/>
    </row>
    <row r="245" spans="2:10" ht="21" x14ac:dyDescent="0.25">
      <c r="B245" s="476" t="s">
        <v>889</v>
      </c>
      <c r="C245" s="477"/>
      <c r="D245" s="477"/>
      <c r="E245" s="477"/>
      <c r="F245" s="477"/>
      <c r="G245" s="477"/>
    </row>
    <row r="246" spans="2:10" x14ac:dyDescent="0.25">
      <c r="B246" s="478" t="s">
        <v>228</v>
      </c>
      <c r="C246" s="478"/>
      <c r="D246" s="478"/>
      <c r="E246" s="478"/>
      <c r="F246" s="478"/>
      <c r="G246" s="478"/>
    </row>
    <row r="247" spans="2:10" ht="15.75" thickBot="1" x14ac:dyDescent="0.3">
      <c r="C247" s="167" t="s">
        <v>534</v>
      </c>
    </row>
    <row r="248" spans="2:10" ht="30.75" thickBot="1" x14ac:dyDescent="0.3">
      <c r="B248" s="172" t="s">
        <v>229</v>
      </c>
      <c r="C248" s="479"/>
      <c r="D248" s="480"/>
      <c r="E248" s="480"/>
      <c r="F248" s="480"/>
      <c r="G248" s="481"/>
      <c r="H248" s="177" t="s">
        <v>523</v>
      </c>
    </row>
    <row r="249" spans="2:10" ht="15.75" thickBot="1" x14ac:dyDescent="0.3">
      <c r="B249" s="173"/>
      <c r="C249" s="165"/>
      <c r="D249" s="165"/>
      <c r="E249" s="165"/>
      <c r="F249" s="165"/>
      <c r="G249" s="364" t="s">
        <v>917</v>
      </c>
      <c r="H249" s="177"/>
    </row>
    <row r="250" spans="2:10" ht="45.75" thickBot="1" x14ac:dyDescent="0.3">
      <c r="B250" s="172" t="s">
        <v>230</v>
      </c>
      <c r="C250" s="482"/>
      <c r="D250" s="483"/>
      <c r="E250" s="165"/>
      <c r="F250" s="482"/>
      <c r="G250" s="483"/>
      <c r="H250" s="177" t="s">
        <v>524</v>
      </c>
    </row>
    <row r="251" spans="2:10" ht="15.75" thickBot="1" x14ac:dyDescent="0.3">
      <c r="B251" s="173"/>
      <c r="C251" s="165"/>
      <c r="D251" s="165"/>
      <c r="E251" s="165"/>
      <c r="F251" s="165"/>
      <c r="G251" s="165"/>
      <c r="H251" s="177"/>
    </row>
    <row r="252" spans="2:10" ht="60.75" thickBot="1" x14ac:dyDescent="0.3">
      <c r="B252" s="172" t="s">
        <v>533</v>
      </c>
      <c r="C252" s="484"/>
      <c r="D252" s="485"/>
      <c r="E252" s="485"/>
      <c r="F252" s="485"/>
      <c r="G252" s="483"/>
      <c r="H252" s="177" t="s">
        <v>525</v>
      </c>
    </row>
    <row r="253" spans="2:10" ht="15.75" thickBot="1" x14ac:dyDescent="0.3">
      <c r="B253" s="174"/>
      <c r="C253" s="486"/>
      <c r="D253" s="486"/>
      <c r="E253" s="486"/>
      <c r="F253" s="486"/>
      <c r="G253" s="486"/>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87" t="s">
        <v>527</v>
      </c>
      <c r="C258" s="487"/>
      <c r="D258" s="487"/>
      <c r="E258" s="487"/>
      <c r="F258" s="487"/>
      <c r="G258" s="487"/>
      <c r="I258" s="445" t="s">
        <v>977</v>
      </c>
    </row>
    <row r="259" spans="2:10" x14ac:dyDescent="0.25">
      <c r="B259" s="488" t="str">
        <f>IF(OR(C248="",C250="",F250="",C252=""),"",CONCATENATE($E$1," ",C248," ",$E$2," *",C250," *",F250,", ",$E$3," ",$C252))</f>
        <v/>
      </c>
      <c r="C259" s="488"/>
      <c r="D259" s="488"/>
      <c r="E259" s="488"/>
      <c r="F259" s="488"/>
      <c r="G259" s="488"/>
      <c r="I259" s="446" t="s">
        <v>978</v>
      </c>
      <c r="J259" s="447" t="s">
        <v>979</v>
      </c>
    </row>
    <row r="260" spans="2:10" ht="15.75" thickBot="1" x14ac:dyDescent="0.3">
      <c r="I260" s="448"/>
      <c r="J260" s="449"/>
    </row>
    <row r="262" spans="2:10" ht="21" x14ac:dyDescent="0.25">
      <c r="B262" s="476" t="s">
        <v>890</v>
      </c>
      <c r="C262" s="477"/>
      <c r="D262" s="477"/>
      <c r="E262" s="477"/>
      <c r="F262" s="477"/>
      <c r="G262" s="477"/>
    </row>
    <row r="263" spans="2:10" x14ac:dyDescent="0.25">
      <c r="B263" s="478" t="s">
        <v>228</v>
      </c>
      <c r="C263" s="478"/>
      <c r="D263" s="478"/>
      <c r="E263" s="478"/>
      <c r="F263" s="478"/>
      <c r="G263" s="478"/>
    </row>
    <row r="264" spans="2:10" ht="15.75" thickBot="1" x14ac:dyDescent="0.3">
      <c r="C264" s="167" t="s">
        <v>534</v>
      </c>
    </row>
    <row r="265" spans="2:10" ht="30.75" thickBot="1" x14ac:dyDescent="0.3">
      <c r="B265" s="172" t="s">
        <v>229</v>
      </c>
      <c r="C265" s="479"/>
      <c r="D265" s="480"/>
      <c r="E265" s="480"/>
      <c r="F265" s="480"/>
      <c r="G265" s="481"/>
      <c r="H265" s="177" t="s">
        <v>523</v>
      </c>
    </row>
    <row r="266" spans="2:10" ht="15.75" thickBot="1" x14ac:dyDescent="0.3">
      <c r="B266" s="173"/>
      <c r="C266" s="165"/>
      <c r="D266" s="165"/>
      <c r="E266" s="165"/>
      <c r="F266" s="165"/>
      <c r="G266" s="364" t="s">
        <v>917</v>
      </c>
      <c r="H266" s="177"/>
    </row>
    <row r="267" spans="2:10" ht="45.75" thickBot="1" x14ac:dyDescent="0.3">
      <c r="B267" s="172" t="s">
        <v>230</v>
      </c>
      <c r="C267" s="482"/>
      <c r="D267" s="483"/>
      <c r="E267" s="165"/>
      <c r="F267" s="482"/>
      <c r="G267" s="483"/>
      <c r="H267" s="177" t="s">
        <v>524</v>
      </c>
    </row>
    <row r="268" spans="2:10" ht="15.75" thickBot="1" x14ac:dyDescent="0.3">
      <c r="B268" s="173"/>
      <c r="C268" s="165"/>
      <c r="D268" s="165"/>
      <c r="E268" s="165"/>
      <c r="F268" s="165"/>
      <c r="G268" s="165"/>
      <c r="H268" s="177"/>
    </row>
    <row r="269" spans="2:10" ht="60.75" thickBot="1" x14ac:dyDescent="0.3">
      <c r="B269" s="172" t="s">
        <v>533</v>
      </c>
      <c r="C269" s="484"/>
      <c r="D269" s="485"/>
      <c r="E269" s="485"/>
      <c r="F269" s="485"/>
      <c r="G269" s="483"/>
      <c r="H269" s="177" t="s">
        <v>525</v>
      </c>
    </row>
    <row r="270" spans="2:10" ht="15.75" thickBot="1" x14ac:dyDescent="0.3">
      <c r="B270" s="174"/>
      <c r="C270" s="486"/>
      <c r="D270" s="486"/>
      <c r="E270" s="486"/>
      <c r="F270" s="486"/>
      <c r="G270" s="486"/>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87" t="s">
        <v>527</v>
      </c>
      <c r="C275" s="487"/>
      <c r="D275" s="487"/>
      <c r="E275" s="487"/>
      <c r="F275" s="487"/>
      <c r="G275" s="487"/>
      <c r="I275" s="445" t="s">
        <v>977</v>
      </c>
    </row>
    <row r="276" spans="2:10" x14ac:dyDescent="0.25">
      <c r="B276" s="488" t="str">
        <f>IF(OR(C265="",C267="",F267="",C269=""),"",CONCATENATE($E$1," ",C265," ",$E$2," *",C267," *",F267,", ",$E$3," ",$C269))</f>
        <v/>
      </c>
      <c r="C276" s="488"/>
      <c r="D276" s="488"/>
      <c r="E276" s="488"/>
      <c r="F276" s="488"/>
      <c r="G276" s="488"/>
      <c r="I276" s="446" t="s">
        <v>978</v>
      </c>
      <c r="J276" s="447" t="s">
        <v>979</v>
      </c>
    </row>
    <row r="277" spans="2:10" ht="15.75" thickBot="1" x14ac:dyDescent="0.3">
      <c r="I277" s="448"/>
      <c r="J277" s="449"/>
    </row>
    <row r="279" spans="2:10" ht="21" x14ac:dyDescent="0.25">
      <c r="B279" s="476" t="s">
        <v>891</v>
      </c>
      <c r="C279" s="477"/>
      <c r="D279" s="477"/>
      <c r="E279" s="477"/>
      <c r="F279" s="477"/>
      <c r="G279" s="477"/>
    </row>
    <row r="280" spans="2:10" x14ac:dyDescent="0.25">
      <c r="B280" s="478" t="s">
        <v>228</v>
      </c>
      <c r="C280" s="478"/>
      <c r="D280" s="478"/>
      <c r="E280" s="478"/>
      <c r="F280" s="478"/>
      <c r="G280" s="478"/>
    </row>
    <row r="281" spans="2:10" ht="15.75" thickBot="1" x14ac:dyDescent="0.3">
      <c r="C281" s="167" t="s">
        <v>534</v>
      </c>
    </row>
    <row r="282" spans="2:10" ht="30.75" thickBot="1" x14ac:dyDescent="0.3">
      <c r="B282" s="172" t="s">
        <v>229</v>
      </c>
      <c r="C282" s="479"/>
      <c r="D282" s="480"/>
      <c r="E282" s="480"/>
      <c r="F282" s="480"/>
      <c r="G282" s="481"/>
      <c r="H282" s="177" t="s">
        <v>523</v>
      </c>
    </row>
    <row r="283" spans="2:10" ht="15.75" thickBot="1" x14ac:dyDescent="0.3">
      <c r="B283" s="173"/>
      <c r="C283" s="165"/>
      <c r="D283" s="165"/>
      <c r="E283" s="165"/>
      <c r="F283" s="165"/>
      <c r="G283" s="364" t="s">
        <v>917</v>
      </c>
      <c r="H283" s="177"/>
    </row>
    <row r="284" spans="2:10" ht="45.75" thickBot="1" x14ac:dyDescent="0.3">
      <c r="B284" s="172" t="s">
        <v>230</v>
      </c>
      <c r="C284" s="482"/>
      <c r="D284" s="483"/>
      <c r="E284" s="165"/>
      <c r="F284" s="482"/>
      <c r="G284" s="483"/>
      <c r="H284" s="177" t="s">
        <v>524</v>
      </c>
    </row>
    <row r="285" spans="2:10" ht="15.75" thickBot="1" x14ac:dyDescent="0.3">
      <c r="B285" s="173"/>
      <c r="C285" s="165"/>
      <c r="D285" s="165"/>
      <c r="E285" s="165"/>
      <c r="F285" s="165"/>
      <c r="G285" s="165"/>
      <c r="H285" s="177"/>
    </row>
    <row r="286" spans="2:10" ht="60.75" thickBot="1" x14ac:dyDescent="0.3">
      <c r="B286" s="172" t="s">
        <v>533</v>
      </c>
      <c r="C286" s="484"/>
      <c r="D286" s="485"/>
      <c r="E286" s="485"/>
      <c r="F286" s="485"/>
      <c r="G286" s="483"/>
      <c r="H286" s="177" t="s">
        <v>525</v>
      </c>
    </row>
    <row r="287" spans="2:10" ht="15.75" thickBot="1" x14ac:dyDescent="0.3">
      <c r="B287" s="174"/>
      <c r="C287" s="486"/>
      <c r="D287" s="486"/>
      <c r="E287" s="486"/>
      <c r="F287" s="486"/>
      <c r="G287" s="486"/>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87" t="s">
        <v>527</v>
      </c>
      <c r="C292" s="487"/>
      <c r="D292" s="487"/>
      <c r="E292" s="487"/>
      <c r="F292" s="487"/>
      <c r="G292" s="487"/>
      <c r="I292" s="445" t="s">
        <v>977</v>
      </c>
    </row>
    <row r="293" spans="2:10" x14ac:dyDescent="0.25">
      <c r="B293" s="488" t="str">
        <f>IF(OR(C282="",C284="",F284="",C286=""),"",CONCATENATE($E$1," ",C282," ",$E$2," *",C284," *",F284,", ",$E$3," ",$C286))</f>
        <v/>
      </c>
      <c r="C293" s="488"/>
      <c r="D293" s="488"/>
      <c r="E293" s="488"/>
      <c r="F293" s="488"/>
      <c r="G293" s="488"/>
      <c r="I293" s="446" t="s">
        <v>978</v>
      </c>
      <c r="J293" s="447" t="s">
        <v>979</v>
      </c>
    </row>
    <row r="294" spans="2:10" ht="15.75" thickBot="1" x14ac:dyDescent="0.3">
      <c r="I294" s="448"/>
      <c r="J294" s="449"/>
    </row>
    <row r="296" spans="2:10" ht="21" x14ac:dyDescent="0.25">
      <c r="B296" s="476" t="s">
        <v>892</v>
      </c>
      <c r="C296" s="477"/>
      <c r="D296" s="477"/>
      <c r="E296" s="477"/>
      <c r="F296" s="477"/>
      <c r="G296" s="477"/>
    </row>
    <row r="297" spans="2:10" x14ac:dyDescent="0.25">
      <c r="B297" s="478" t="s">
        <v>228</v>
      </c>
      <c r="C297" s="478"/>
      <c r="D297" s="478"/>
      <c r="E297" s="478"/>
      <c r="F297" s="478"/>
      <c r="G297" s="478"/>
    </row>
    <row r="298" spans="2:10" ht="15.75" thickBot="1" x14ac:dyDescent="0.3">
      <c r="C298" s="167" t="s">
        <v>534</v>
      </c>
    </row>
    <row r="299" spans="2:10" ht="30.75" thickBot="1" x14ac:dyDescent="0.3">
      <c r="B299" s="172" t="s">
        <v>229</v>
      </c>
      <c r="C299" s="479"/>
      <c r="D299" s="480"/>
      <c r="E299" s="480"/>
      <c r="F299" s="480"/>
      <c r="G299" s="481"/>
      <c r="H299" s="177" t="s">
        <v>523</v>
      </c>
    </row>
    <row r="300" spans="2:10" ht="15.75" thickBot="1" x14ac:dyDescent="0.3">
      <c r="B300" s="173"/>
      <c r="C300" s="165"/>
      <c r="D300" s="165"/>
      <c r="E300" s="165"/>
      <c r="F300" s="165"/>
      <c r="G300" s="364" t="s">
        <v>917</v>
      </c>
      <c r="H300" s="177"/>
    </row>
    <row r="301" spans="2:10" ht="45.75" thickBot="1" x14ac:dyDescent="0.3">
      <c r="B301" s="172" t="s">
        <v>230</v>
      </c>
      <c r="C301" s="482"/>
      <c r="D301" s="483"/>
      <c r="E301" s="165"/>
      <c r="F301" s="482"/>
      <c r="G301" s="483"/>
      <c r="H301" s="177" t="s">
        <v>524</v>
      </c>
    </row>
    <row r="302" spans="2:10" ht="15.75" thickBot="1" x14ac:dyDescent="0.3">
      <c r="B302" s="173"/>
      <c r="C302" s="165"/>
      <c r="D302" s="165"/>
      <c r="E302" s="165"/>
      <c r="F302" s="165"/>
      <c r="G302" s="165"/>
      <c r="H302" s="177"/>
    </row>
    <row r="303" spans="2:10" ht="60.75" thickBot="1" x14ac:dyDescent="0.3">
      <c r="B303" s="172" t="s">
        <v>533</v>
      </c>
      <c r="C303" s="484"/>
      <c r="D303" s="485"/>
      <c r="E303" s="485"/>
      <c r="F303" s="485"/>
      <c r="G303" s="483"/>
      <c r="H303" s="177" t="s">
        <v>525</v>
      </c>
    </row>
    <row r="304" spans="2:10" ht="15.75" thickBot="1" x14ac:dyDescent="0.3">
      <c r="B304" s="174"/>
      <c r="C304" s="486"/>
      <c r="D304" s="486"/>
      <c r="E304" s="486"/>
      <c r="F304" s="486"/>
      <c r="G304" s="486"/>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87" t="s">
        <v>527</v>
      </c>
      <c r="C309" s="487"/>
      <c r="D309" s="487"/>
      <c r="E309" s="487"/>
      <c r="F309" s="487"/>
      <c r="G309" s="487"/>
      <c r="I309" s="445" t="s">
        <v>977</v>
      </c>
    </row>
    <row r="310" spans="2:10" x14ac:dyDescent="0.25">
      <c r="B310" s="488" t="str">
        <f>IF(OR(C299="",C301="",F301="",C303=""),"",CONCATENATE($E$1," ",C299," ",$E$2," *",C301," *",F301,", ",$E$3," ",$C303))</f>
        <v/>
      </c>
      <c r="C310" s="488"/>
      <c r="D310" s="488"/>
      <c r="E310" s="488"/>
      <c r="F310" s="488"/>
      <c r="G310" s="488"/>
      <c r="I310" s="446" t="s">
        <v>978</v>
      </c>
      <c r="J310" s="447" t="s">
        <v>979</v>
      </c>
    </row>
    <row r="311" spans="2:10" ht="15.75" thickBot="1" x14ac:dyDescent="0.3">
      <c r="I311" s="448"/>
      <c r="J311" s="449"/>
    </row>
    <row r="313" spans="2:10" ht="21" x14ac:dyDescent="0.25">
      <c r="B313" s="476" t="s">
        <v>894</v>
      </c>
      <c r="C313" s="477"/>
      <c r="D313" s="477"/>
      <c r="E313" s="477"/>
      <c r="F313" s="477"/>
      <c r="G313" s="477"/>
    </row>
    <row r="314" spans="2:10" x14ac:dyDescent="0.25">
      <c r="B314" s="478" t="s">
        <v>228</v>
      </c>
      <c r="C314" s="478"/>
      <c r="D314" s="478"/>
      <c r="E314" s="478"/>
      <c r="F314" s="478"/>
      <c r="G314" s="478"/>
    </row>
    <row r="315" spans="2:10" ht="15.75" thickBot="1" x14ac:dyDescent="0.3">
      <c r="C315" s="167" t="s">
        <v>534</v>
      </c>
    </row>
    <row r="316" spans="2:10" ht="30.75" thickBot="1" x14ac:dyDescent="0.3">
      <c r="B316" s="172" t="s">
        <v>229</v>
      </c>
      <c r="C316" s="479"/>
      <c r="D316" s="480"/>
      <c r="E316" s="480"/>
      <c r="F316" s="480"/>
      <c r="G316" s="481"/>
      <c r="H316" s="177" t="s">
        <v>523</v>
      </c>
    </row>
    <row r="317" spans="2:10" ht="15.75" thickBot="1" x14ac:dyDescent="0.3">
      <c r="B317" s="173"/>
      <c r="C317" s="165"/>
      <c r="D317" s="165"/>
      <c r="E317" s="165"/>
      <c r="F317" s="165"/>
      <c r="G317" s="364" t="s">
        <v>917</v>
      </c>
      <c r="H317" s="177"/>
    </row>
    <row r="318" spans="2:10" ht="45.75" thickBot="1" x14ac:dyDescent="0.3">
      <c r="B318" s="172" t="s">
        <v>230</v>
      </c>
      <c r="C318" s="482"/>
      <c r="D318" s="483"/>
      <c r="E318" s="165"/>
      <c r="F318" s="482"/>
      <c r="G318" s="483"/>
      <c r="H318" s="177" t="s">
        <v>524</v>
      </c>
    </row>
    <row r="319" spans="2:10" ht="15.75" thickBot="1" x14ac:dyDescent="0.3">
      <c r="B319" s="173"/>
      <c r="C319" s="165"/>
      <c r="D319" s="165"/>
      <c r="E319" s="165"/>
      <c r="F319" s="165"/>
      <c r="G319" s="165"/>
      <c r="H319" s="177"/>
    </row>
    <row r="320" spans="2:10" ht="60.75" thickBot="1" x14ac:dyDescent="0.3">
      <c r="B320" s="172" t="s">
        <v>533</v>
      </c>
      <c r="C320" s="484"/>
      <c r="D320" s="485"/>
      <c r="E320" s="485"/>
      <c r="F320" s="485"/>
      <c r="G320" s="483"/>
      <c r="H320" s="177" t="s">
        <v>525</v>
      </c>
    </row>
    <row r="321" spans="2:10" ht="15.75" thickBot="1" x14ac:dyDescent="0.3">
      <c r="B321" s="174"/>
      <c r="C321" s="486"/>
      <c r="D321" s="486"/>
      <c r="E321" s="486"/>
      <c r="F321" s="486"/>
      <c r="G321" s="486"/>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87" t="s">
        <v>527</v>
      </c>
      <c r="C326" s="487"/>
      <c r="D326" s="487"/>
      <c r="E326" s="487"/>
      <c r="F326" s="487"/>
      <c r="G326" s="487"/>
      <c r="I326" s="445" t="s">
        <v>977</v>
      </c>
    </row>
    <row r="327" spans="2:10" x14ac:dyDescent="0.25">
      <c r="B327" s="488" t="str">
        <f>IF(OR(C316="",C318="",F318="",C320=""),"",CONCATENATE($E$1," ",C316," ",$E$2," *",C318," *",F318,", ",$E$3," ",$C320))</f>
        <v/>
      </c>
      <c r="C327" s="488"/>
      <c r="D327" s="488"/>
      <c r="E327" s="488"/>
      <c r="F327" s="488"/>
      <c r="G327" s="488"/>
      <c r="I327" s="446" t="s">
        <v>978</v>
      </c>
      <c r="J327" s="447" t="s">
        <v>979</v>
      </c>
    </row>
    <row r="328" spans="2:10" ht="15.75" thickBot="1" x14ac:dyDescent="0.3">
      <c r="I328" s="448"/>
      <c r="J328" s="449"/>
    </row>
    <row r="330" spans="2:10" ht="21" x14ac:dyDescent="0.25">
      <c r="B330" s="476" t="s">
        <v>895</v>
      </c>
      <c r="C330" s="477"/>
      <c r="D330" s="477"/>
      <c r="E330" s="477"/>
      <c r="F330" s="477"/>
      <c r="G330" s="477"/>
    </row>
    <row r="331" spans="2:10" x14ac:dyDescent="0.25">
      <c r="B331" s="478" t="s">
        <v>228</v>
      </c>
      <c r="C331" s="478"/>
      <c r="D331" s="478"/>
      <c r="E331" s="478"/>
      <c r="F331" s="478"/>
      <c r="G331" s="478"/>
    </row>
    <row r="332" spans="2:10" ht="15.75" thickBot="1" x14ac:dyDescent="0.3">
      <c r="C332" s="167" t="s">
        <v>534</v>
      </c>
    </row>
    <row r="333" spans="2:10" ht="30.75" thickBot="1" x14ac:dyDescent="0.3">
      <c r="B333" s="172" t="s">
        <v>229</v>
      </c>
      <c r="C333" s="479"/>
      <c r="D333" s="480"/>
      <c r="E333" s="480"/>
      <c r="F333" s="480"/>
      <c r="G333" s="481"/>
      <c r="H333" s="177" t="s">
        <v>523</v>
      </c>
    </row>
    <row r="334" spans="2:10" ht="15.75" thickBot="1" x14ac:dyDescent="0.3">
      <c r="B334" s="173"/>
      <c r="C334" s="165"/>
      <c r="D334" s="165"/>
      <c r="E334" s="165"/>
      <c r="F334" s="165"/>
      <c r="G334" s="364" t="s">
        <v>917</v>
      </c>
      <c r="H334" s="177"/>
    </row>
    <row r="335" spans="2:10" ht="45.75" thickBot="1" x14ac:dyDescent="0.3">
      <c r="B335" s="172" t="s">
        <v>230</v>
      </c>
      <c r="C335" s="482"/>
      <c r="D335" s="483"/>
      <c r="E335" s="165"/>
      <c r="F335" s="482"/>
      <c r="G335" s="483"/>
      <c r="H335" s="177" t="s">
        <v>524</v>
      </c>
    </row>
    <row r="336" spans="2:10" ht="15.75" thickBot="1" x14ac:dyDescent="0.3">
      <c r="B336" s="173"/>
      <c r="C336" s="165"/>
      <c r="D336" s="165"/>
      <c r="E336" s="165"/>
      <c r="F336" s="165"/>
      <c r="G336" s="165"/>
      <c r="H336" s="177"/>
    </row>
    <row r="337" spans="2:10" ht="60.75" thickBot="1" x14ac:dyDescent="0.3">
      <c r="B337" s="172" t="s">
        <v>533</v>
      </c>
      <c r="C337" s="484"/>
      <c r="D337" s="485"/>
      <c r="E337" s="485"/>
      <c r="F337" s="485"/>
      <c r="G337" s="483"/>
      <c r="H337" s="177" t="s">
        <v>525</v>
      </c>
    </row>
    <row r="338" spans="2:10" ht="15.75" thickBot="1" x14ac:dyDescent="0.3">
      <c r="B338" s="174"/>
      <c r="C338" s="486"/>
      <c r="D338" s="486"/>
      <c r="E338" s="486"/>
      <c r="F338" s="486"/>
      <c r="G338" s="486"/>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87" t="s">
        <v>527</v>
      </c>
      <c r="C343" s="487"/>
      <c r="D343" s="487"/>
      <c r="E343" s="487"/>
      <c r="F343" s="487"/>
      <c r="G343" s="487"/>
      <c r="I343" s="445" t="s">
        <v>977</v>
      </c>
    </row>
    <row r="344" spans="2:10" x14ac:dyDescent="0.25">
      <c r="B344" s="488" t="str">
        <f>IF(OR(C333="",C335="",F335="",C337=""),"",CONCATENATE($E$1," ",C333," ",$E$2," *",C335," *",F335,", ",$E$3," ",$C337))</f>
        <v/>
      </c>
      <c r="C344" s="488"/>
      <c r="D344" s="488"/>
      <c r="E344" s="488"/>
      <c r="F344" s="488"/>
      <c r="G344" s="488"/>
      <c r="I344" s="446" t="s">
        <v>978</v>
      </c>
      <c r="J344" s="447" t="s">
        <v>979</v>
      </c>
    </row>
    <row r="345" spans="2:10" ht="15.75" thickBot="1" x14ac:dyDescent="0.3">
      <c r="B345" s="174"/>
      <c r="C345" s="174"/>
      <c r="D345" s="174"/>
      <c r="E345" s="174"/>
      <c r="F345" s="174"/>
      <c r="G345" s="174"/>
      <c r="I345" s="448"/>
      <c r="J345" s="449"/>
    </row>
    <row r="347" spans="2:10" ht="21" x14ac:dyDescent="0.25">
      <c r="B347" s="476" t="s">
        <v>903</v>
      </c>
      <c r="C347" s="477"/>
      <c r="D347" s="477"/>
      <c r="E347" s="477"/>
      <c r="F347" s="477"/>
      <c r="G347" s="477"/>
    </row>
    <row r="348" spans="2:10" x14ac:dyDescent="0.25">
      <c r="B348" s="478" t="s">
        <v>228</v>
      </c>
      <c r="C348" s="478"/>
      <c r="D348" s="478"/>
      <c r="E348" s="478"/>
      <c r="F348" s="478"/>
      <c r="G348" s="478"/>
    </row>
    <row r="349" spans="2:10" ht="15.75" thickBot="1" x14ac:dyDescent="0.3">
      <c r="C349" s="167" t="s">
        <v>534</v>
      </c>
    </row>
    <row r="350" spans="2:10" ht="30.75" thickBot="1" x14ac:dyDescent="0.3">
      <c r="B350" s="172" t="s">
        <v>229</v>
      </c>
      <c r="C350" s="479"/>
      <c r="D350" s="480"/>
      <c r="E350" s="480"/>
      <c r="F350" s="480"/>
      <c r="G350" s="481"/>
      <c r="H350" s="177" t="s">
        <v>523</v>
      </c>
    </row>
    <row r="351" spans="2:10" ht="15.75" thickBot="1" x14ac:dyDescent="0.3">
      <c r="B351" s="173"/>
      <c r="C351" s="165"/>
      <c r="D351" s="165"/>
      <c r="E351" s="165"/>
      <c r="F351" s="165"/>
      <c r="G351" s="364" t="s">
        <v>917</v>
      </c>
      <c r="H351" s="177"/>
    </row>
    <row r="352" spans="2:10" ht="45.75" thickBot="1" x14ac:dyDescent="0.3">
      <c r="B352" s="172" t="s">
        <v>230</v>
      </c>
      <c r="C352" s="482"/>
      <c r="D352" s="483"/>
      <c r="E352" s="165"/>
      <c r="F352" s="482"/>
      <c r="G352" s="483"/>
      <c r="H352" s="177" t="s">
        <v>524</v>
      </c>
    </row>
    <row r="353" spans="2:10" ht="15.75" thickBot="1" x14ac:dyDescent="0.3">
      <c r="B353" s="173"/>
      <c r="C353" s="165"/>
      <c r="D353" s="165"/>
      <c r="E353" s="165"/>
      <c r="F353" s="165"/>
      <c r="G353" s="165"/>
      <c r="H353" s="177"/>
    </row>
    <row r="354" spans="2:10" ht="60.75" thickBot="1" x14ac:dyDescent="0.3">
      <c r="B354" s="172" t="s">
        <v>533</v>
      </c>
      <c r="C354" s="484"/>
      <c r="D354" s="485"/>
      <c r="E354" s="485"/>
      <c r="F354" s="485"/>
      <c r="G354" s="483"/>
      <c r="H354" s="177" t="s">
        <v>525</v>
      </c>
    </row>
    <row r="355" spans="2:10" ht="15.75" thickBot="1" x14ac:dyDescent="0.3">
      <c r="B355" s="174"/>
      <c r="C355" s="486"/>
      <c r="D355" s="486"/>
      <c r="E355" s="486"/>
      <c r="F355" s="486"/>
      <c r="G355" s="486"/>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87" t="s">
        <v>527</v>
      </c>
      <c r="C360" s="487"/>
      <c r="D360" s="487"/>
      <c r="E360" s="487"/>
      <c r="F360" s="487"/>
      <c r="G360" s="487"/>
      <c r="I360" s="445" t="s">
        <v>977</v>
      </c>
    </row>
    <row r="361" spans="2:10" x14ac:dyDescent="0.25">
      <c r="B361" s="488" t="str">
        <f>IF(OR(C350="",C352="",F352="",C354=""),"",CONCATENATE($E$1," ",C350," ",$E$2," *",C352," *",F352,", ",$E$3," ",$C354))</f>
        <v/>
      </c>
      <c r="C361" s="488"/>
      <c r="D361" s="488"/>
      <c r="E361" s="488"/>
      <c r="F361" s="488"/>
      <c r="G361" s="488"/>
      <c r="I361" s="446" t="s">
        <v>978</v>
      </c>
      <c r="J361" s="447" t="s">
        <v>979</v>
      </c>
    </row>
    <row r="362" spans="2:10" ht="15.75" thickBot="1" x14ac:dyDescent="0.3">
      <c r="I362" s="448"/>
      <c r="J362" s="449"/>
    </row>
    <row r="364" spans="2:10" ht="21" x14ac:dyDescent="0.25">
      <c r="B364" s="476" t="s">
        <v>904</v>
      </c>
      <c r="C364" s="477"/>
      <c r="D364" s="477"/>
      <c r="E364" s="477"/>
      <c r="F364" s="477"/>
      <c r="G364" s="477"/>
    </row>
    <row r="365" spans="2:10" x14ac:dyDescent="0.25">
      <c r="B365" s="478" t="s">
        <v>228</v>
      </c>
      <c r="C365" s="478"/>
      <c r="D365" s="478"/>
      <c r="E365" s="478"/>
      <c r="F365" s="478"/>
      <c r="G365" s="478"/>
    </row>
    <row r="366" spans="2:10" ht="15.75" thickBot="1" x14ac:dyDescent="0.3">
      <c r="C366" s="167" t="s">
        <v>534</v>
      </c>
    </row>
    <row r="367" spans="2:10" ht="30.75" thickBot="1" x14ac:dyDescent="0.3">
      <c r="B367" s="172" t="s">
        <v>229</v>
      </c>
      <c r="C367" s="479"/>
      <c r="D367" s="480"/>
      <c r="E367" s="480"/>
      <c r="F367" s="480"/>
      <c r="G367" s="481"/>
      <c r="H367" s="177" t="s">
        <v>523</v>
      </c>
    </row>
    <row r="368" spans="2:10" ht="15.75" thickBot="1" x14ac:dyDescent="0.3">
      <c r="B368" s="173"/>
      <c r="C368" s="165"/>
      <c r="D368" s="165"/>
      <c r="E368" s="165"/>
      <c r="F368" s="165"/>
      <c r="G368" s="364" t="s">
        <v>917</v>
      </c>
      <c r="H368" s="177"/>
    </row>
    <row r="369" spans="2:10" ht="45.75" thickBot="1" x14ac:dyDescent="0.3">
      <c r="B369" s="172" t="s">
        <v>230</v>
      </c>
      <c r="C369" s="482"/>
      <c r="D369" s="483"/>
      <c r="E369" s="165"/>
      <c r="F369" s="482"/>
      <c r="G369" s="483"/>
      <c r="H369" s="177" t="s">
        <v>524</v>
      </c>
    </row>
    <row r="370" spans="2:10" ht="15.75" thickBot="1" x14ac:dyDescent="0.3">
      <c r="B370" s="173"/>
      <c r="C370" s="165"/>
      <c r="D370" s="165"/>
      <c r="E370" s="165"/>
      <c r="F370" s="165"/>
      <c r="G370" s="165"/>
      <c r="H370" s="177"/>
    </row>
    <row r="371" spans="2:10" ht="60.75" thickBot="1" x14ac:dyDescent="0.3">
      <c r="B371" s="172" t="s">
        <v>533</v>
      </c>
      <c r="C371" s="484"/>
      <c r="D371" s="485"/>
      <c r="E371" s="485"/>
      <c r="F371" s="485"/>
      <c r="G371" s="483"/>
      <c r="H371" s="177" t="s">
        <v>525</v>
      </c>
    </row>
    <row r="372" spans="2:10" ht="15.75" thickBot="1" x14ac:dyDescent="0.3">
      <c r="B372" s="174"/>
      <c r="C372" s="486"/>
      <c r="D372" s="486"/>
      <c r="E372" s="486"/>
      <c r="F372" s="486"/>
      <c r="G372" s="486"/>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87" t="s">
        <v>527</v>
      </c>
      <c r="C377" s="487"/>
      <c r="D377" s="487"/>
      <c r="E377" s="487"/>
      <c r="F377" s="487"/>
      <c r="G377" s="487"/>
      <c r="I377" s="445" t="s">
        <v>977</v>
      </c>
    </row>
    <row r="378" spans="2:10" x14ac:dyDescent="0.25">
      <c r="B378" s="488" t="str">
        <f>IF(OR(C367="",C369="",F369="",C371=""),"",CONCATENATE($E$1," ",C367," ",$E$2," *",C369," *",F369,", ",$E$3," ",$C371))</f>
        <v/>
      </c>
      <c r="C378" s="488"/>
      <c r="D378" s="488"/>
      <c r="E378" s="488"/>
      <c r="F378" s="488"/>
      <c r="G378" s="488"/>
      <c r="I378" s="446" t="s">
        <v>978</v>
      </c>
      <c r="J378" s="447" t="s">
        <v>979</v>
      </c>
    </row>
    <row r="379" spans="2:10" ht="15.75" thickBot="1" x14ac:dyDescent="0.3">
      <c r="I379" s="448"/>
      <c r="J379" s="449"/>
    </row>
    <row r="381" spans="2:10" ht="21" x14ac:dyDescent="0.25">
      <c r="B381" s="476" t="s">
        <v>905</v>
      </c>
      <c r="C381" s="477"/>
      <c r="D381" s="477"/>
      <c r="E381" s="477"/>
      <c r="F381" s="477"/>
      <c r="G381" s="477"/>
    </row>
    <row r="382" spans="2:10" x14ac:dyDescent="0.25">
      <c r="B382" s="478" t="s">
        <v>228</v>
      </c>
      <c r="C382" s="478"/>
      <c r="D382" s="478"/>
      <c r="E382" s="478"/>
      <c r="F382" s="478"/>
      <c r="G382" s="478"/>
    </row>
    <row r="383" spans="2:10" ht="15.75" thickBot="1" x14ac:dyDescent="0.3">
      <c r="C383" s="167" t="s">
        <v>534</v>
      </c>
    </row>
    <row r="384" spans="2:10" ht="30.75" thickBot="1" x14ac:dyDescent="0.3">
      <c r="B384" s="172" t="s">
        <v>229</v>
      </c>
      <c r="C384" s="479"/>
      <c r="D384" s="480"/>
      <c r="E384" s="480"/>
      <c r="F384" s="480"/>
      <c r="G384" s="481"/>
      <c r="H384" s="177" t="s">
        <v>523</v>
      </c>
    </row>
    <row r="385" spans="2:10" ht="15.75" thickBot="1" x14ac:dyDescent="0.3">
      <c r="B385" s="173"/>
      <c r="C385" s="165"/>
      <c r="D385" s="165"/>
      <c r="E385" s="165"/>
      <c r="F385" s="165"/>
      <c r="G385" s="364" t="s">
        <v>917</v>
      </c>
      <c r="H385" s="177"/>
    </row>
    <row r="386" spans="2:10" ht="45.75" thickBot="1" x14ac:dyDescent="0.3">
      <c r="B386" s="172" t="s">
        <v>230</v>
      </c>
      <c r="C386" s="482"/>
      <c r="D386" s="483"/>
      <c r="E386" s="165"/>
      <c r="F386" s="482"/>
      <c r="G386" s="483"/>
      <c r="H386" s="177" t="s">
        <v>524</v>
      </c>
    </row>
    <row r="387" spans="2:10" ht="15.75" thickBot="1" x14ac:dyDescent="0.3">
      <c r="B387" s="173"/>
      <c r="C387" s="165"/>
      <c r="D387" s="165"/>
      <c r="E387" s="165"/>
      <c r="F387" s="165"/>
      <c r="G387" s="165"/>
      <c r="H387" s="177"/>
    </row>
    <row r="388" spans="2:10" ht="60.75" thickBot="1" x14ac:dyDescent="0.3">
      <c r="B388" s="172" t="s">
        <v>533</v>
      </c>
      <c r="C388" s="484"/>
      <c r="D388" s="485"/>
      <c r="E388" s="485"/>
      <c r="F388" s="485"/>
      <c r="G388" s="483"/>
      <c r="H388" s="177" t="s">
        <v>525</v>
      </c>
    </row>
    <row r="389" spans="2:10" ht="15.75" thickBot="1" x14ac:dyDescent="0.3">
      <c r="B389" s="174"/>
      <c r="C389" s="486"/>
      <c r="D389" s="486"/>
      <c r="E389" s="486"/>
      <c r="F389" s="486"/>
      <c r="G389" s="486"/>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87" t="s">
        <v>527</v>
      </c>
      <c r="C394" s="487"/>
      <c r="D394" s="487"/>
      <c r="E394" s="487"/>
      <c r="F394" s="487"/>
      <c r="G394" s="487"/>
      <c r="I394" s="445" t="s">
        <v>977</v>
      </c>
    </row>
    <row r="395" spans="2:10" x14ac:dyDescent="0.25">
      <c r="B395" s="488" t="str">
        <f>IF(OR(C384="",C386="",F386="",C388=""),"",CONCATENATE($E$1," ",C384," ",$E$2," *",C386," *",F386,", ",$E$3," ",$C388))</f>
        <v/>
      </c>
      <c r="C395" s="488"/>
      <c r="D395" s="488"/>
      <c r="E395" s="488"/>
      <c r="F395" s="488"/>
      <c r="G395" s="488"/>
      <c r="I395" s="446" t="s">
        <v>978</v>
      </c>
      <c r="J395" s="447" t="s">
        <v>979</v>
      </c>
    </row>
    <row r="396" spans="2:10" ht="15.75" thickBot="1" x14ac:dyDescent="0.3">
      <c r="I396" s="448"/>
      <c r="J396" s="449"/>
    </row>
    <row r="398" spans="2:10" ht="21" x14ac:dyDescent="0.25">
      <c r="B398" s="476" t="s">
        <v>906</v>
      </c>
      <c r="C398" s="477"/>
      <c r="D398" s="477"/>
      <c r="E398" s="477"/>
      <c r="F398" s="477"/>
      <c r="G398" s="477"/>
    </row>
    <row r="399" spans="2:10" x14ac:dyDescent="0.25">
      <c r="B399" s="478" t="s">
        <v>228</v>
      </c>
      <c r="C399" s="478"/>
      <c r="D399" s="478"/>
      <c r="E399" s="478"/>
      <c r="F399" s="478"/>
      <c r="G399" s="478"/>
    </row>
    <row r="400" spans="2:10" ht="15.75" thickBot="1" x14ac:dyDescent="0.3">
      <c r="C400" s="167" t="s">
        <v>534</v>
      </c>
    </row>
    <row r="401" spans="2:10" ht="30.75" thickBot="1" x14ac:dyDescent="0.3">
      <c r="B401" s="172" t="s">
        <v>229</v>
      </c>
      <c r="C401" s="479"/>
      <c r="D401" s="480"/>
      <c r="E401" s="480"/>
      <c r="F401" s="480"/>
      <c r="G401" s="481"/>
      <c r="H401" s="177" t="s">
        <v>523</v>
      </c>
    </row>
    <row r="402" spans="2:10" ht="15.75" thickBot="1" x14ac:dyDescent="0.3">
      <c r="B402" s="173"/>
      <c r="C402" s="165"/>
      <c r="D402" s="165"/>
      <c r="E402" s="165"/>
      <c r="F402" s="165"/>
      <c r="G402" s="364" t="s">
        <v>917</v>
      </c>
      <c r="H402" s="177"/>
    </row>
    <row r="403" spans="2:10" ht="45.75" thickBot="1" x14ac:dyDescent="0.3">
      <c r="B403" s="172" t="s">
        <v>230</v>
      </c>
      <c r="C403" s="482"/>
      <c r="D403" s="483"/>
      <c r="E403" s="165"/>
      <c r="F403" s="482"/>
      <c r="G403" s="483"/>
      <c r="H403" s="177" t="s">
        <v>524</v>
      </c>
    </row>
    <row r="404" spans="2:10" ht="15.75" thickBot="1" x14ac:dyDescent="0.3">
      <c r="B404" s="173"/>
      <c r="C404" s="165"/>
      <c r="D404" s="165"/>
      <c r="E404" s="165"/>
      <c r="F404" s="165"/>
      <c r="G404" s="165"/>
      <c r="H404" s="177"/>
    </row>
    <row r="405" spans="2:10" ht="60.75" thickBot="1" x14ac:dyDescent="0.3">
      <c r="B405" s="172" t="s">
        <v>533</v>
      </c>
      <c r="C405" s="484"/>
      <c r="D405" s="485"/>
      <c r="E405" s="485"/>
      <c r="F405" s="485"/>
      <c r="G405" s="483"/>
      <c r="H405" s="177" t="s">
        <v>525</v>
      </c>
    </row>
    <row r="406" spans="2:10" ht="15.75" thickBot="1" x14ac:dyDescent="0.3">
      <c r="B406" s="174"/>
      <c r="C406" s="486"/>
      <c r="D406" s="486"/>
      <c r="E406" s="486"/>
      <c r="F406" s="486"/>
      <c r="G406" s="486"/>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87" t="s">
        <v>527</v>
      </c>
      <c r="C411" s="487"/>
      <c r="D411" s="487"/>
      <c r="E411" s="487"/>
      <c r="F411" s="487"/>
      <c r="G411" s="487"/>
      <c r="I411" s="445" t="s">
        <v>977</v>
      </c>
    </row>
    <row r="412" spans="2:10" x14ac:dyDescent="0.25">
      <c r="B412" s="488" t="str">
        <f>IF(OR(C401="",C403="",F403="",C405=""),"",CONCATENATE($E$1," ",C401," ",$E$2," *",C403," *",F403,", ",$E$3," ",$C405))</f>
        <v/>
      </c>
      <c r="C412" s="488"/>
      <c r="D412" s="488"/>
      <c r="E412" s="488"/>
      <c r="F412" s="488"/>
      <c r="G412" s="488"/>
      <c r="I412" s="446" t="s">
        <v>978</v>
      </c>
      <c r="J412" s="447" t="s">
        <v>979</v>
      </c>
    </row>
    <row r="413" spans="2:10" ht="15.75" thickBot="1" x14ac:dyDescent="0.3">
      <c r="I413" s="448"/>
      <c r="J413" s="449"/>
    </row>
    <row r="415" spans="2:10" ht="21" x14ac:dyDescent="0.25">
      <c r="B415" s="476" t="s">
        <v>907</v>
      </c>
      <c r="C415" s="477"/>
      <c r="D415" s="477"/>
      <c r="E415" s="477"/>
      <c r="F415" s="477"/>
      <c r="G415" s="477"/>
    </row>
    <row r="416" spans="2:10" x14ac:dyDescent="0.25">
      <c r="B416" s="478" t="s">
        <v>228</v>
      </c>
      <c r="C416" s="478"/>
      <c r="D416" s="478"/>
      <c r="E416" s="478"/>
      <c r="F416" s="478"/>
      <c r="G416" s="478"/>
    </row>
    <row r="417" spans="2:10" ht="15.75" thickBot="1" x14ac:dyDescent="0.3">
      <c r="C417" s="167" t="s">
        <v>534</v>
      </c>
    </row>
    <row r="418" spans="2:10" ht="30.75" thickBot="1" x14ac:dyDescent="0.3">
      <c r="B418" s="172" t="s">
        <v>229</v>
      </c>
      <c r="C418" s="479"/>
      <c r="D418" s="480"/>
      <c r="E418" s="480"/>
      <c r="F418" s="480"/>
      <c r="G418" s="481"/>
      <c r="H418" s="177" t="s">
        <v>523</v>
      </c>
    </row>
    <row r="419" spans="2:10" ht="15.75" thickBot="1" x14ac:dyDescent="0.3">
      <c r="B419" s="173"/>
      <c r="C419" s="165"/>
      <c r="D419" s="165"/>
      <c r="E419" s="165"/>
      <c r="F419" s="165"/>
      <c r="G419" s="364" t="s">
        <v>917</v>
      </c>
      <c r="H419" s="177"/>
    </row>
    <row r="420" spans="2:10" ht="45.75" thickBot="1" x14ac:dyDescent="0.3">
      <c r="B420" s="172" t="s">
        <v>230</v>
      </c>
      <c r="C420" s="482"/>
      <c r="D420" s="483"/>
      <c r="E420" s="165"/>
      <c r="F420" s="482"/>
      <c r="G420" s="483"/>
      <c r="H420" s="177" t="s">
        <v>524</v>
      </c>
    </row>
    <row r="421" spans="2:10" ht="15.75" thickBot="1" x14ac:dyDescent="0.3">
      <c r="B421" s="173"/>
      <c r="C421" s="165"/>
      <c r="D421" s="165"/>
      <c r="E421" s="165"/>
      <c r="F421" s="165"/>
      <c r="G421" s="165"/>
      <c r="H421" s="177"/>
    </row>
    <row r="422" spans="2:10" ht="60.75" thickBot="1" x14ac:dyDescent="0.3">
      <c r="B422" s="172" t="s">
        <v>533</v>
      </c>
      <c r="C422" s="484"/>
      <c r="D422" s="485"/>
      <c r="E422" s="485"/>
      <c r="F422" s="485"/>
      <c r="G422" s="483"/>
      <c r="H422" s="177" t="s">
        <v>525</v>
      </c>
    </row>
    <row r="423" spans="2:10" ht="15.75" thickBot="1" x14ac:dyDescent="0.3">
      <c r="B423" s="174"/>
      <c r="C423" s="486"/>
      <c r="D423" s="486"/>
      <c r="E423" s="486"/>
      <c r="F423" s="486"/>
      <c r="G423" s="486"/>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87" t="s">
        <v>527</v>
      </c>
      <c r="C428" s="487"/>
      <c r="D428" s="487"/>
      <c r="E428" s="487"/>
      <c r="F428" s="487"/>
      <c r="G428" s="487"/>
      <c r="I428" s="445" t="s">
        <v>977</v>
      </c>
    </row>
    <row r="429" spans="2:10" x14ac:dyDescent="0.25">
      <c r="B429" s="488" t="str">
        <f>IF(OR(C418="",C420="",F420="",C422=""),"",CONCATENATE($E$1," ",C418," ",$E$2," *",C420," *",F420,", ",$E$3," ",$C422))</f>
        <v/>
      </c>
      <c r="C429" s="488"/>
      <c r="D429" s="488"/>
      <c r="E429" s="488"/>
      <c r="F429" s="488"/>
      <c r="G429" s="488"/>
      <c r="I429" s="446" t="s">
        <v>978</v>
      </c>
      <c r="J429" s="447" t="s">
        <v>979</v>
      </c>
    </row>
    <row r="430" spans="2:10" ht="15.75" thickBot="1" x14ac:dyDescent="0.3">
      <c r="I430" s="448"/>
      <c r="J430" s="449"/>
    </row>
    <row r="432" spans="2:10" ht="21" x14ac:dyDescent="0.25">
      <c r="B432" s="476" t="s">
        <v>908</v>
      </c>
      <c r="C432" s="477"/>
      <c r="D432" s="477"/>
      <c r="E432" s="477"/>
      <c r="F432" s="477"/>
      <c r="G432" s="477"/>
    </row>
    <row r="433" spans="2:10" x14ac:dyDescent="0.25">
      <c r="B433" s="478" t="s">
        <v>228</v>
      </c>
      <c r="C433" s="478"/>
      <c r="D433" s="478"/>
      <c r="E433" s="478"/>
      <c r="F433" s="478"/>
      <c r="G433" s="478"/>
    </row>
    <row r="434" spans="2:10" ht="15.75" thickBot="1" x14ac:dyDescent="0.3">
      <c r="C434" s="167" t="s">
        <v>534</v>
      </c>
    </row>
    <row r="435" spans="2:10" ht="30.75" thickBot="1" x14ac:dyDescent="0.3">
      <c r="B435" s="172" t="s">
        <v>229</v>
      </c>
      <c r="C435" s="479"/>
      <c r="D435" s="480"/>
      <c r="E435" s="480"/>
      <c r="F435" s="480"/>
      <c r="G435" s="481"/>
      <c r="H435" s="177" t="s">
        <v>523</v>
      </c>
    </row>
    <row r="436" spans="2:10" ht="15.75" thickBot="1" x14ac:dyDescent="0.3">
      <c r="B436" s="173"/>
      <c r="C436" s="165"/>
      <c r="D436" s="165"/>
      <c r="E436" s="165"/>
      <c r="F436" s="165"/>
      <c r="G436" s="364" t="s">
        <v>917</v>
      </c>
      <c r="H436" s="177"/>
    </row>
    <row r="437" spans="2:10" ht="45.75" thickBot="1" x14ac:dyDescent="0.3">
      <c r="B437" s="172" t="s">
        <v>230</v>
      </c>
      <c r="C437" s="482"/>
      <c r="D437" s="483"/>
      <c r="E437" s="165"/>
      <c r="F437" s="482"/>
      <c r="G437" s="483"/>
      <c r="H437" s="177" t="s">
        <v>524</v>
      </c>
    </row>
    <row r="438" spans="2:10" ht="15.75" thickBot="1" x14ac:dyDescent="0.3">
      <c r="B438" s="173"/>
      <c r="C438" s="165"/>
      <c r="D438" s="165"/>
      <c r="E438" s="165"/>
      <c r="F438" s="165"/>
      <c r="G438" s="165"/>
      <c r="H438" s="177"/>
    </row>
    <row r="439" spans="2:10" ht="60.75" thickBot="1" x14ac:dyDescent="0.3">
      <c r="B439" s="172" t="s">
        <v>533</v>
      </c>
      <c r="C439" s="484"/>
      <c r="D439" s="485"/>
      <c r="E439" s="485"/>
      <c r="F439" s="485"/>
      <c r="G439" s="483"/>
      <c r="H439" s="177" t="s">
        <v>525</v>
      </c>
    </row>
    <row r="440" spans="2:10" ht="15.75" thickBot="1" x14ac:dyDescent="0.3">
      <c r="B440" s="174"/>
      <c r="C440" s="486"/>
      <c r="D440" s="486"/>
      <c r="E440" s="486"/>
      <c r="F440" s="486"/>
      <c r="G440" s="486"/>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87" t="s">
        <v>527</v>
      </c>
      <c r="C445" s="487"/>
      <c r="D445" s="487"/>
      <c r="E445" s="487"/>
      <c r="F445" s="487"/>
      <c r="G445" s="487"/>
      <c r="I445" s="445" t="s">
        <v>977</v>
      </c>
    </row>
    <row r="446" spans="2:10" x14ac:dyDescent="0.25">
      <c r="B446" s="488" t="str">
        <f>IF(OR(C435="",C437="",F437="",C439=""),"",CONCATENATE($E$1," ",C435," ",$E$2," *",C437," *",F437,", ",$E$3," ",$C439))</f>
        <v/>
      </c>
      <c r="C446" s="488"/>
      <c r="D446" s="488"/>
      <c r="E446" s="488"/>
      <c r="F446" s="488"/>
      <c r="G446" s="488"/>
      <c r="I446" s="446" t="s">
        <v>978</v>
      </c>
      <c r="J446" s="447" t="s">
        <v>979</v>
      </c>
    </row>
    <row r="447" spans="2:10" ht="15.75" thickBot="1" x14ac:dyDescent="0.3">
      <c r="I447" s="448"/>
      <c r="J447" s="449"/>
    </row>
    <row r="449" spans="2:8" ht="21" x14ac:dyDescent="0.25">
      <c r="B449" s="476" t="s">
        <v>909</v>
      </c>
      <c r="C449" s="477"/>
      <c r="D449" s="477"/>
      <c r="E449" s="477"/>
      <c r="F449" s="477"/>
      <c r="G449" s="477"/>
    </row>
    <row r="450" spans="2:8" x14ac:dyDescent="0.25">
      <c r="B450" s="478" t="s">
        <v>228</v>
      </c>
      <c r="C450" s="478"/>
      <c r="D450" s="478"/>
      <c r="E450" s="478"/>
      <c r="F450" s="478"/>
      <c r="G450" s="478"/>
    </row>
    <row r="451" spans="2:8" ht="15.75" thickBot="1" x14ac:dyDescent="0.3">
      <c r="C451" s="167" t="s">
        <v>534</v>
      </c>
    </row>
    <row r="452" spans="2:8" ht="30.75" thickBot="1" x14ac:dyDescent="0.3">
      <c r="B452" s="172" t="s">
        <v>229</v>
      </c>
      <c r="C452" s="479"/>
      <c r="D452" s="480"/>
      <c r="E452" s="480"/>
      <c r="F452" s="480"/>
      <c r="G452" s="481"/>
      <c r="H452" s="177" t="s">
        <v>523</v>
      </c>
    </row>
    <row r="453" spans="2:8" ht="15.75" thickBot="1" x14ac:dyDescent="0.3">
      <c r="B453" s="173"/>
      <c r="C453" s="165"/>
      <c r="D453" s="165"/>
      <c r="E453" s="165"/>
      <c r="F453" s="165"/>
      <c r="G453" s="364" t="s">
        <v>917</v>
      </c>
      <c r="H453" s="177"/>
    </row>
    <row r="454" spans="2:8" ht="45.75" thickBot="1" x14ac:dyDescent="0.3">
      <c r="B454" s="172" t="s">
        <v>230</v>
      </c>
      <c r="C454" s="482"/>
      <c r="D454" s="483"/>
      <c r="E454" s="165"/>
      <c r="F454" s="482"/>
      <c r="G454" s="483"/>
      <c r="H454" s="177" t="s">
        <v>524</v>
      </c>
    </row>
    <row r="455" spans="2:8" ht="15.75" thickBot="1" x14ac:dyDescent="0.3">
      <c r="B455" s="173"/>
      <c r="C455" s="165"/>
      <c r="D455" s="165"/>
      <c r="E455" s="165"/>
      <c r="F455" s="165"/>
      <c r="G455" s="165"/>
      <c r="H455" s="177"/>
    </row>
    <row r="456" spans="2:8" ht="60.75" thickBot="1" x14ac:dyDescent="0.3">
      <c r="B456" s="172" t="s">
        <v>533</v>
      </c>
      <c r="C456" s="484"/>
      <c r="D456" s="485"/>
      <c r="E456" s="485"/>
      <c r="F456" s="485"/>
      <c r="G456" s="483"/>
      <c r="H456" s="177" t="s">
        <v>525</v>
      </c>
    </row>
    <row r="457" spans="2:8" ht="15.75" thickBot="1" x14ac:dyDescent="0.3">
      <c r="B457" s="174"/>
      <c r="C457" s="486"/>
      <c r="D457" s="486"/>
      <c r="E457" s="486"/>
      <c r="F457" s="486"/>
      <c r="G457" s="486"/>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87" t="s">
        <v>527</v>
      </c>
      <c r="C462" s="487"/>
      <c r="D462" s="487"/>
      <c r="E462" s="487"/>
      <c r="F462" s="487"/>
      <c r="G462" s="487"/>
    </row>
    <row r="463" spans="2:8" x14ac:dyDescent="0.25">
      <c r="B463" s="488" t="str">
        <f>IF(OR(C452="",C454="",F454="",C456=""),"",CONCATENATE($E$1," ",C452," ",$E$2," *",C454," *",F454,", ",$E$3," ",$C456))</f>
        <v/>
      </c>
      <c r="C463" s="488"/>
      <c r="D463" s="488"/>
      <c r="E463" s="488"/>
      <c r="F463" s="488"/>
      <c r="G463" s="488"/>
    </row>
    <row r="466" spans="2:8" ht="21" x14ac:dyDescent="0.25">
      <c r="B466" s="476" t="s">
        <v>910</v>
      </c>
      <c r="C466" s="477"/>
      <c r="D466" s="477"/>
      <c r="E466" s="477"/>
      <c r="F466" s="477"/>
      <c r="G466" s="477"/>
    </row>
    <row r="467" spans="2:8" x14ac:dyDescent="0.25">
      <c r="B467" s="478" t="s">
        <v>228</v>
      </c>
      <c r="C467" s="478"/>
      <c r="D467" s="478"/>
      <c r="E467" s="478"/>
      <c r="F467" s="478"/>
      <c r="G467" s="478"/>
    </row>
    <row r="468" spans="2:8" ht="15.75" thickBot="1" x14ac:dyDescent="0.3">
      <c r="C468" s="167" t="s">
        <v>534</v>
      </c>
    </row>
    <row r="469" spans="2:8" ht="30.75" thickBot="1" x14ac:dyDescent="0.3">
      <c r="B469" s="172" t="s">
        <v>229</v>
      </c>
      <c r="C469" s="479"/>
      <c r="D469" s="480"/>
      <c r="E469" s="480"/>
      <c r="F469" s="480"/>
      <c r="G469" s="481"/>
      <c r="H469" s="177" t="s">
        <v>523</v>
      </c>
    </row>
    <row r="470" spans="2:8" ht="15.75" thickBot="1" x14ac:dyDescent="0.3">
      <c r="B470" s="173"/>
      <c r="C470" s="165"/>
      <c r="D470" s="165"/>
      <c r="E470" s="165"/>
      <c r="F470" s="165"/>
      <c r="G470" s="364" t="s">
        <v>917</v>
      </c>
      <c r="H470" s="177"/>
    </row>
    <row r="471" spans="2:8" ht="45.75" thickBot="1" x14ac:dyDescent="0.3">
      <c r="B471" s="172" t="s">
        <v>230</v>
      </c>
      <c r="C471" s="482"/>
      <c r="D471" s="483"/>
      <c r="E471" s="165"/>
      <c r="F471" s="482"/>
      <c r="G471" s="483"/>
      <c r="H471" s="177" t="s">
        <v>524</v>
      </c>
    </row>
    <row r="472" spans="2:8" ht="15.75" thickBot="1" x14ac:dyDescent="0.3">
      <c r="B472" s="173"/>
      <c r="C472" s="165"/>
      <c r="D472" s="165"/>
      <c r="E472" s="165"/>
      <c r="F472" s="165"/>
      <c r="G472" s="165"/>
      <c r="H472" s="177"/>
    </row>
    <row r="473" spans="2:8" ht="60.75" thickBot="1" x14ac:dyDescent="0.3">
      <c r="B473" s="172" t="s">
        <v>533</v>
      </c>
      <c r="C473" s="484"/>
      <c r="D473" s="485"/>
      <c r="E473" s="485"/>
      <c r="F473" s="485"/>
      <c r="G473" s="483"/>
      <c r="H473" s="177" t="s">
        <v>525</v>
      </c>
    </row>
    <row r="474" spans="2:8" ht="15.75" thickBot="1" x14ac:dyDescent="0.3">
      <c r="B474" s="174"/>
      <c r="C474" s="486"/>
      <c r="D474" s="486"/>
      <c r="E474" s="486"/>
      <c r="F474" s="486"/>
      <c r="G474" s="486"/>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87" t="s">
        <v>527</v>
      </c>
      <c r="C479" s="487"/>
      <c r="D479" s="487"/>
      <c r="E479" s="487"/>
      <c r="F479" s="487"/>
      <c r="G479" s="487"/>
    </row>
    <row r="480" spans="2:8" x14ac:dyDescent="0.25">
      <c r="B480" s="488" t="str">
        <f>IF(OR(C469="",C471="",F471="",C473=""),"",CONCATENATE($E$1," ",C469," ",$E$2," *",C471," *",F471,", ",$E$3," ",$C473))</f>
        <v/>
      </c>
      <c r="C480" s="488"/>
      <c r="D480" s="488"/>
      <c r="E480" s="488"/>
      <c r="F480" s="488"/>
      <c r="G480" s="488"/>
    </row>
    <row r="483" spans="2:8" ht="21" x14ac:dyDescent="0.25">
      <c r="B483" s="476" t="s">
        <v>911</v>
      </c>
      <c r="C483" s="477"/>
      <c r="D483" s="477"/>
      <c r="E483" s="477"/>
      <c r="F483" s="477"/>
      <c r="G483" s="477"/>
    </row>
    <row r="484" spans="2:8" x14ac:dyDescent="0.25">
      <c r="B484" s="478" t="s">
        <v>228</v>
      </c>
      <c r="C484" s="478"/>
      <c r="D484" s="478"/>
      <c r="E484" s="478"/>
      <c r="F484" s="478"/>
      <c r="G484" s="478"/>
    </row>
    <row r="485" spans="2:8" ht="15.75" thickBot="1" x14ac:dyDescent="0.3">
      <c r="C485" s="167" t="s">
        <v>534</v>
      </c>
    </row>
    <row r="486" spans="2:8" ht="30.75" thickBot="1" x14ac:dyDescent="0.3">
      <c r="B486" s="172" t="s">
        <v>229</v>
      </c>
      <c r="C486" s="479"/>
      <c r="D486" s="480"/>
      <c r="E486" s="480"/>
      <c r="F486" s="480"/>
      <c r="G486" s="481"/>
      <c r="H486" s="177" t="s">
        <v>523</v>
      </c>
    </row>
    <row r="487" spans="2:8" ht="15.75" thickBot="1" x14ac:dyDescent="0.3">
      <c r="B487" s="173"/>
      <c r="C487" s="165"/>
      <c r="D487" s="165"/>
      <c r="E487" s="165"/>
      <c r="F487" s="165"/>
      <c r="G487" s="364" t="s">
        <v>917</v>
      </c>
      <c r="H487" s="177"/>
    </row>
    <row r="488" spans="2:8" ht="45.75" thickBot="1" x14ac:dyDescent="0.3">
      <c r="B488" s="172" t="s">
        <v>230</v>
      </c>
      <c r="C488" s="482"/>
      <c r="D488" s="483"/>
      <c r="E488" s="165"/>
      <c r="F488" s="482"/>
      <c r="G488" s="483"/>
      <c r="H488" s="177" t="s">
        <v>524</v>
      </c>
    </row>
    <row r="489" spans="2:8" ht="15.75" thickBot="1" x14ac:dyDescent="0.3">
      <c r="B489" s="173"/>
      <c r="C489" s="165"/>
      <c r="D489" s="165"/>
      <c r="E489" s="165"/>
      <c r="F489" s="165"/>
      <c r="G489" s="165"/>
      <c r="H489" s="177"/>
    </row>
    <row r="490" spans="2:8" ht="60.75" thickBot="1" x14ac:dyDescent="0.3">
      <c r="B490" s="172" t="s">
        <v>533</v>
      </c>
      <c r="C490" s="484"/>
      <c r="D490" s="485"/>
      <c r="E490" s="485"/>
      <c r="F490" s="485"/>
      <c r="G490" s="483"/>
      <c r="H490" s="177" t="s">
        <v>525</v>
      </c>
    </row>
    <row r="491" spans="2:8" ht="15.75" thickBot="1" x14ac:dyDescent="0.3">
      <c r="B491" s="174"/>
      <c r="C491" s="486"/>
      <c r="D491" s="486"/>
      <c r="E491" s="486"/>
      <c r="F491" s="486"/>
      <c r="G491" s="486"/>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87" t="s">
        <v>527</v>
      </c>
      <c r="C496" s="487"/>
      <c r="D496" s="487"/>
      <c r="E496" s="487"/>
      <c r="F496" s="487"/>
      <c r="G496" s="487"/>
    </row>
    <row r="497" spans="2:8" x14ac:dyDescent="0.25">
      <c r="B497" s="488" t="str">
        <f>IF(OR(C486="",C488="",F488="",C490=""),"",CONCATENATE($E$1," ",C486," ",$E$2," *",C488," *",F488,", ",$E$3," ",$C490))</f>
        <v/>
      </c>
      <c r="C497" s="488"/>
      <c r="D497" s="488"/>
      <c r="E497" s="488"/>
      <c r="F497" s="488"/>
      <c r="G497" s="488"/>
    </row>
    <row r="500" spans="2:8" ht="21" x14ac:dyDescent="0.25">
      <c r="B500" s="476" t="s">
        <v>912</v>
      </c>
      <c r="C500" s="477"/>
      <c r="D500" s="477"/>
      <c r="E500" s="477"/>
      <c r="F500" s="477"/>
      <c r="G500" s="477"/>
    </row>
    <row r="501" spans="2:8" x14ac:dyDescent="0.25">
      <c r="B501" s="478" t="s">
        <v>228</v>
      </c>
      <c r="C501" s="478"/>
      <c r="D501" s="478"/>
      <c r="E501" s="478"/>
      <c r="F501" s="478"/>
      <c r="G501" s="478"/>
    </row>
    <row r="502" spans="2:8" ht="15.75" thickBot="1" x14ac:dyDescent="0.3">
      <c r="C502" s="167" t="s">
        <v>534</v>
      </c>
    </row>
    <row r="503" spans="2:8" ht="30.75" thickBot="1" x14ac:dyDescent="0.3">
      <c r="B503" s="172" t="s">
        <v>229</v>
      </c>
      <c r="C503" s="479"/>
      <c r="D503" s="480"/>
      <c r="E503" s="480"/>
      <c r="F503" s="480"/>
      <c r="G503" s="481"/>
      <c r="H503" s="177" t="s">
        <v>523</v>
      </c>
    </row>
    <row r="504" spans="2:8" ht="15.75" thickBot="1" x14ac:dyDescent="0.3">
      <c r="B504" s="173"/>
      <c r="C504" s="165"/>
      <c r="D504" s="165"/>
      <c r="E504" s="165"/>
      <c r="F504" s="165"/>
      <c r="G504" s="364" t="s">
        <v>917</v>
      </c>
      <c r="H504" s="177"/>
    </row>
    <row r="505" spans="2:8" ht="45.75" thickBot="1" x14ac:dyDescent="0.3">
      <c r="B505" s="172" t="s">
        <v>230</v>
      </c>
      <c r="C505" s="482"/>
      <c r="D505" s="483"/>
      <c r="E505" s="165"/>
      <c r="F505" s="482"/>
      <c r="G505" s="483"/>
      <c r="H505" s="177" t="s">
        <v>524</v>
      </c>
    </row>
    <row r="506" spans="2:8" ht="15.75" thickBot="1" x14ac:dyDescent="0.3">
      <c r="B506" s="173"/>
      <c r="C506" s="165"/>
      <c r="D506" s="165"/>
      <c r="E506" s="165"/>
      <c r="F506" s="165"/>
      <c r="G506" s="165"/>
      <c r="H506" s="177"/>
    </row>
    <row r="507" spans="2:8" ht="60.75" thickBot="1" x14ac:dyDescent="0.3">
      <c r="B507" s="172" t="s">
        <v>533</v>
      </c>
      <c r="C507" s="484"/>
      <c r="D507" s="485"/>
      <c r="E507" s="485"/>
      <c r="F507" s="485"/>
      <c r="G507" s="483"/>
      <c r="H507" s="177" t="s">
        <v>525</v>
      </c>
    </row>
    <row r="508" spans="2:8" ht="15.75" thickBot="1" x14ac:dyDescent="0.3">
      <c r="B508" s="174"/>
      <c r="C508" s="486"/>
      <c r="D508" s="486"/>
      <c r="E508" s="486"/>
      <c r="F508" s="486"/>
      <c r="G508" s="486"/>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87" t="s">
        <v>527</v>
      </c>
      <c r="C513" s="487"/>
      <c r="D513" s="487"/>
      <c r="E513" s="487"/>
      <c r="F513" s="487"/>
      <c r="G513" s="487"/>
    </row>
    <row r="514" spans="2:7" x14ac:dyDescent="0.25">
      <c r="B514" s="488" t="str">
        <f>IF(OR(C503="",C505="",F505="",C507=""),"",CONCATENATE($E$1," ",C503," ",$E$2," *",C505," *",F505,", ",$E$3," ",$C507))</f>
        <v/>
      </c>
      <c r="C514" s="488"/>
      <c r="D514" s="488"/>
      <c r="E514" s="488"/>
      <c r="F514" s="488"/>
      <c r="G514" s="488"/>
    </row>
  </sheetData>
  <sheetProtection password="CC51" sheet="1" formatCells="0" formatColumns="0" formatRows="0"/>
  <mergeCells count="276">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1"/>
  <sheetViews>
    <sheetView topLeftCell="B1" workbookViewId="0">
      <selection activeCell="G26" sqref="G26"/>
    </sheetView>
  </sheetViews>
  <sheetFormatPr baseColWidth="10" defaultRowHeight="15" x14ac:dyDescent="0.25"/>
  <sheetData>
    <row r="1" spans="1:25" x14ac:dyDescent="0.25">
      <c r="A1" s="454"/>
      <c r="B1" s="454"/>
      <c r="C1" s="454"/>
      <c r="D1" s="454"/>
      <c r="E1" s="454"/>
      <c r="F1" s="454"/>
      <c r="G1" s="454"/>
      <c r="H1" s="454"/>
      <c r="I1" s="454"/>
      <c r="J1" s="454"/>
      <c r="K1" s="454"/>
      <c r="L1" s="454"/>
      <c r="M1" s="454"/>
      <c r="N1" s="454"/>
      <c r="O1" s="454"/>
      <c r="P1" s="454"/>
      <c r="Q1" s="454"/>
      <c r="R1" s="454"/>
      <c r="S1" s="454"/>
      <c r="T1" s="454"/>
      <c r="U1" s="454"/>
    </row>
    <row r="2" spans="1:25" ht="18.75" x14ac:dyDescent="0.3">
      <c r="A2" s="454"/>
      <c r="B2" s="499" t="s">
        <v>978</v>
      </c>
      <c r="C2" s="499"/>
      <c r="D2" s="499"/>
      <c r="E2" s="499"/>
      <c r="F2" s="499"/>
      <c r="G2" s="499"/>
      <c r="H2" s="499"/>
      <c r="I2" s="499"/>
      <c r="J2" s="499"/>
      <c r="K2" s="454"/>
      <c r="L2" s="500" t="s">
        <v>979</v>
      </c>
      <c r="M2" s="500"/>
      <c r="N2" s="500"/>
      <c r="O2" s="500"/>
      <c r="P2" s="500"/>
      <c r="Q2" s="500"/>
      <c r="R2" s="500"/>
      <c r="S2" s="454"/>
      <c r="T2" s="454"/>
      <c r="U2" s="454"/>
    </row>
    <row r="3" spans="1:25" x14ac:dyDescent="0.25">
      <c r="A3" s="454"/>
      <c r="B3" s="454"/>
      <c r="C3" s="454"/>
      <c r="D3" s="454"/>
      <c r="E3" s="454"/>
      <c r="F3" s="454"/>
      <c r="G3" s="454"/>
      <c r="H3" s="454"/>
      <c r="I3" s="454"/>
      <c r="J3" s="454"/>
      <c r="K3" s="454"/>
      <c r="L3" s="454"/>
      <c r="M3" s="454"/>
      <c r="N3" s="454"/>
      <c r="O3" s="454"/>
      <c r="P3" s="454"/>
      <c r="Q3" s="454"/>
      <c r="R3" s="454"/>
      <c r="S3" s="454"/>
      <c r="T3" s="454"/>
      <c r="U3" s="454"/>
      <c r="V3" s="454"/>
      <c r="W3" s="454"/>
      <c r="X3" s="454"/>
      <c r="Y3" s="454"/>
    </row>
    <row r="4" spans="1:25" x14ac:dyDescent="0.25">
      <c r="A4" s="454"/>
      <c r="B4" s="454"/>
      <c r="C4" s="454"/>
      <c r="D4" s="454"/>
      <c r="E4" s="454"/>
      <c r="F4" s="454"/>
      <c r="G4" s="454"/>
      <c r="H4" s="454"/>
      <c r="I4" s="454"/>
      <c r="J4" s="454"/>
      <c r="K4" s="454"/>
      <c r="L4" s="454"/>
      <c r="M4" s="454"/>
      <c r="N4" s="454"/>
      <c r="O4" s="454"/>
      <c r="P4" s="454"/>
      <c r="Q4" s="454"/>
      <c r="R4" s="454"/>
      <c r="S4" s="454"/>
      <c r="T4" s="454"/>
      <c r="U4" s="454"/>
      <c r="V4" s="454"/>
      <c r="W4" s="454"/>
      <c r="X4" s="454"/>
      <c r="Y4" s="454"/>
    </row>
    <row r="5" spans="1:25" x14ac:dyDescent="0.25">
      <c r="A5" s="454"/>
      <c r="B5" s="454"/>
      <c r="C5" s="454"/>
      <c r="D5" s="454"/>
      <c r="E5" s="454"/>
      <c r="F5" s="454"/>
      <c r="G5" s="454"/>
      <c r="H5" s="454"/>
      <c r="I5" s="454"/>
      <c r="J5" s="454"/>
      <c r="K5" s="454"/>
      <c r="L5" s="454"/>
      <c r="M5" s="454"/>
      <c r="N5" s="454"/>
      <c r="O5" s="454"/>
      <c r="P5" s="454"/>
      <c r="Q5" s="454"/>
      <c r="R5" s="454"/>
      <c r="S5" s="454"/>
      <c r="T5" s="454"/>
      <c r="U5" s="454"/>
      <c r="V5" s="454"/>
      <c r="W5" s="454"/>
      <c r="X5" s="454"/>
      <c r="Y5" s="454"/>
    </row>
    <row r="6" spans="1:25" x14ac:dyDescent="0.25">
      <c r="A6" s="454"/>
      <c r="B6" s="454"/>
      <c r="C6" s="454"/>
      <c r="D6" s="454"/>
      <c r="E6" s="454"/>
      <c r="F6" s="454"/>
      <c r="G6" s="454"/>
      <c r="H6" s="454"/>
      <c r="I6" s="454"/>
      <c r="J6" s="454"/>
      <c r="K6" s="454"/>
      <c r="L6" s="454"/>
      <c r="M6" s="454"/>
      <c r="N6" s="454"/>
      <c r="O6" s="454"/>
      <c r="P6" s="454"/>
      <c r="Q6" s="454"/>
      <c r="R6" s="454"/>
      <c r="S6" s="454"/>
      <c r="T6" s="454"/>
      <c r="U6" s="454"/>
      <c r="V6" s="454"/>
      <c r="W6" s="454"/>
      <c r="X6" s="454"/>
      <c r="Y6" s="454"/>
    </row>
    <row r="7" spans="1:25" x14ac:dyDescent="0.25">
      <c r="A7" s="454"/>
      <c r="B7" s="454"/>
      <c r="C7" s="454"/>
      <c r="D7" s="454"/>
      <c r="E7" s="454"/>
      <c r="F7" s="454"/>
      <c r="G7" s="454"/>
      <c r="H7" s="454"/>
      <c r="I7" s="454"/>
      <c r="J7" s="454"/>
      <c r="K7" s="454"/>
      <c r="L7" s="454"/>
      <c r="M7" s="454"/>
      <c r="N7" s="454"/>
      <c r="O7" s="454"/>
      <c r="P7" s="454"/>
      <c r="Q7" s="454"/>
      <c r="R7" s="454"/>
      <c r="S7" s="454"/>
      <c r="T7" s="454"/>
      <c r="U7" s="454"/>
      <c r="V7" s="454"/>
      <c r="W7" s="454"/>
      <c r="X7" s="454"/>
      <c r="Y7" s="454"/>
    </row>
    <row r="8" spans="1:25" x14ac:dyDescent="0.25">
      <c r="A8" s="454"/>
      <c r="B8" s="454"/>
      <c r="C8" s="454"/>
      <c r="D8" s="454"/>
      <c r="E8" s="454"/>
      <c r="F8" s="454"/>
      <c r="G8" s="454"/>
      <c r="H8" s="454"/>
      <c r="I8" s="454"/>
      <c r="J8" s="454"/>
      <c r="K8" s="454"/>
      <c r="L8" s="454"/>
      <c r="M8" s="454"/>
      <c r="N8" s="454"/>
      <c r="O8" s="454"/>
      <c r="P8" s="454"/>
      <c r="Q8" s="454"/>
      <c r="R8" s="454"/>
      <c r="S8" s="454"/>
      <c r="T8" s="454"/>
      <c r="U8" s="454"/>
      <c r="V8" s="454"/>
      <c r="W8" s="454"/>
      <c r="X8" s="454"/>
      <c r="Y8" s="454"/>
    </row>
    <row r="9" spans="1:25" x14ac:dyDescent="0.25">
      <c r="A9" s="454"/>
      <c r="B9" s="454"/>
      <c r="C9" s="454"/>
      <c r="D9" s="454"/>
      <c r="E9" s="454"/>
      <c r="F9" s="454"/>
      <c r="G9" s="454"/>
      <c r="H9" s="454"/>
      <c r="I9" s="454"/>
      <c r="J9" s="454"/>
      <c r="K9" s="454"/>
      <c r="L9" s="454"/>
      <c r="M9" s="454"/>
      <c r="N9" s="454"/>
      <c r="O9" s="454"/>
      <c r="P9" s="454"/>
      <c r="Q9" s="454"/>
      <c r="R9" s="454"/>
      <c r="S9" s="454"/>
      <c r="T9" s="454"/>
      <c r="U9" s="454"/>
      <c r="V9" s="454"/>
      <c r="W9" s="454"/>
      <c r="X9" s="454"/>
      <c r="Y9" s="454"/>
    </row>
    <row r="10" spans="1:25" x14ac:dyDescent="0.25">
      <c r="A10" s="454"/>
      <c r="B10" s="454"/>
      <c r="C10" s="454"/>
      <c r="D10" s="454"/>
      <c r="E10" s="454"/>
      <c r="F10" s="454"/>
      <c r="G10" s="454"/>
      <c r="H10" s="454"/>
      <c r="I10" s="454"/>
      <c r="J10" s="454"/>
      <c r="K10" s="454"/>
      <c r="L10" s="454"/>
      <c r="M10" s="454"/>
      <c r="N10" s="454"/>
      <c r="O10" s="454"/>
      <c r="P10" s="454"/>
      <c r="Q10" s="454"/>
      <c r="R10" s="454"/>
      <c r="S10" s="454"/>
      <c r="T10" s="454"/>
      <c r="U10" s="454"/>
      <c r="V10" s="454"/>
      <c r="W10" s="454"/>
      <c r="X10" s="454"/>
      <c r="Y10" s="454"/>
    </row>
    <row r="11" spans="1:25" x14ac:dyDescent="0.25">
      <c r="A11" s="454"/>
      <c r="B11" s="454"/>
      <c r="C11" s="454"/>
      <c r="D11" s="454"/>
      <c r="E11" s="454"/>
      <c r="F11" s="454"/>
      <c r="G11" s="454"/>
      <c r="H11" s="454"/>
      <c r="I11" s="454"/>
      <c r="J11" s="454"/>
      <c r="K11" s="454"/>
      <c r="L11" s="454"/>
      <c r="M11" s="454"/>
      <c r="N11" s="454"/>
      <c r="O11" s="454"/>
      <c r="P11" s="454"/>
      <c r="Q11" s="454"/>
      <c r="R11" s="454"/>
      <c r="S11" s="454"/>
      <c r="T11" s="454"/>
      <c r="U11" s="454"/>
      <c r="V11" s="454"/>
      <c r="W11" s="454"/>
      <c r="X11" s="454"/>
      <c r="Y11" s="454"/>
    </row>
    <row r="12" spans="1:25" x14ac:dyDescent="0.25">
      <c r="A12" s="454"/>
      <c r="B12" s="454"/>
      <c r="C12" s="454"/>
      <c r="D12" s="454"/>
      <c r="E12" s="454"/>
      <c r="F12" s="454"/>
      <c r="G12" s="454"/>
      <c r="H12" s="454"/>
      <c r="I12" s="454"/>
      <c r="J12" s="454"/>
      <c r="K12" s="454"/>
      <c r="L12" s="454"/>
      <c r="M12" s="454"/>
      <c r="N12" s="454"/>
      <c r="O12" s="454"/>
      <c r="P12" s="454"/>
      <c r="Q12" s="454"/>
      <c r="R12" s="454"/>
      <c r="S12" s="454"/>
      <c r="T12" s="454"/>
      <c r="U12" s="454"/>
      <c r="V12" s="454"/>
      <c r="W12" s="454"/>
      <c r="X12" s="454"/>
      <c r="Y12" s="454"/>
    </row>
    <row r="13" spans="1:25" x14ac:dyDescent="0.25">
      <c r="A13" s="454"/>
      <c r="B13" s="454"/>
      <c r="C13" s="454"/>
      <c r="D13" s="454"/>
      <c r="E13" s="454"/>
      <c r="F13" s="454"/>
      <c r="G13" s="454"/>
      <c r="H13" s="454"/>
      <c r="I13" s="454"/>
      <c r="J13" s="454"/>
      <c r="K13" s="454"/>
      <c r="L13" s="454"/>
      <c r="M13" s="454"/>
      <c r="N13" s="454"/>
      <c r="O13" s="454"/>
      <c r="P13" s="454"/>
      <c r="Q13" s="454"/>
      <c r="R13" s="454"/>
      <c r="S13" s="454"/>
      <c r="T13" s="454"/>
      <c r="U13" s="454"/>
      <c r="V13" s="454"/>
      <c r="W13" s="454"/>
      <c r="X13" s="454"/>
      <c r="Y13" s="454"/>
    </row>
    <row r="14" spans="1:25" x14ac:dyDescent="0.25">
      <c r="A14" s="454"/>
      <c r="B14" s="454"/>
      <c r="C14" s="454"/>
      <c r="D14" s="454"/>
      <c r="E14" s="454"/>
      <c r="F14" s="454"/>
      <c r="G14" s="454"/>
      <c r="H14" s="454"/>
      <c r="I14" s="454"/>
      <c r="J14" s="454"/>
      <c r="K14" s="454"/>
      <c r="L14" s="454"/>
      <c r="M14" s="454"/>
      <c r="N14" s="454"/>
      <c r="O14" s="454"/>
      <c r="P14" s="454"/>
      <c r="Q14" s="454"/>
      <c r="R14" s="454"/>
      <c r="S14" s="454"/>
      <c r="T14" s="454"/>
      <c r="U14" s="454"/>
      <c r="V14" s="454"/>
      <c r="W14" s="454"/>
      <c r="X14" s="454"/>
      <c r="Y14" s="454"/>
    </row>
    <row r="15" spans="1:25" x14ac:dyDescent="0.25">
      <c r="A15" s="454"/>
      <c r="B15" s="454"/>
      <c r="C15" s="454"/>
      <c r="D15" s="454"/>
      <c r="E15" s="454"/>
      <c r="F15" s="454"/>
      <c r="G15" s="454"/>
      <c r="H15" s="454"/>
      <c r="I15" s="454"/>
      <c r="J15" s="454"/>
      <c r="K15" s="454"/>
      <c r="L15" s="454"/>
      <c r="M15" s="454"/>
      <c r="N15" s="454"/>
      <c r="O15" s="454"/>
      <c r="P15" s="454"/>
      <c r="Q15" s="454"/>
      <c r="R15" s="454"/>
      <c r="S15" s="454"/>
      <c r="T15" s="454"/>
      <c r="U15" s="454"/>
      <c r="V15" s="454"/>
      <c r="W15" s="454"/>
      <c r="X15" s="454"/>
      <c r="Y15" s="454"/>
    </row>
    <row r="16" spans="1:25" x14ac:dyDescent="0.25">
      <c r="A16" s="454"/>
      <c r="B16" s="454"/>
      <c r="C16" s="454"/>
      <c r="D16" s="454"/>
      <c r="E16" s="454"/>
      <c r="F16" s="454"/>
      <c r="G16" s="454"/>
      <c r="H16" s="454"/>
      <c r="I16" s="454"/>
      <c r="J16" s="454"/>
      <c r="K16" s="454"/>
      <c r="L16" s="454"/>
      <c r="M16" s="454"/>
      <c r="N16" s="454"/>
      <c r="O16" s="454"/>
      <c r="P16" s="454"/>
      <c r="Q16" s="454"/>
      <c r="R16" s="454"/>
      <c r="S16" s="454"/>
      <c r="T16" s="454"/>
      <c r="U16" s="454"/>
      <c r="V16" s="454"/>
      <c r="W16" s="454"/>
      <c r="X16" s="454"/>
      <c r="Y16" s="454"/>
    </row>
    <row r="17" spans="1:25" x14ac:dyDescent="0.25">
      <c r="A17" s="454"/>
      <c r="B17" s="454"/>
      <c r="C17" s="454"/>
      <c r="D17" s="454"/>
      <c r="E17" s="454"/>
      <c r="F17" s="454"/>
      <c r="G17" s="454"/>
      <c r="H17" s="454"/>
      <c r="I17" s="454"/>
      <c r="J17" s="454"/>
      <c r="K17" s="454"/>
      <c r="L17" s="454"/>
      <c r="M17" s="454"/>
      <c r="N17" s="454"/>
      <c r="O17" s="454"/>
      <c r="P17" s="454"/>
      <c r="Q17" s="454"/>
      <c r="R17" s="454"/>
      <c r="S17" s="454"/>
      <c r="T17" s="454"/>
      <c r="U17" s="454"/>
      <c r="V17" s="454"/>
      <c r="W17" s="454"/>
      <c r="X17" s="454"/>
      <c r="Y17" s="454"/>
    </row>
    <row r="18" spans="1:25" x14ac:dyDescent="0.25">
      <c r="A18" s="454"/>
      <c r="B18" s="454"/>
      <c r="C18" s="454"/>
      <c r="D18" s="454"/>
      <c r="E18" s="454"/>
      <c r="F18" s="454"/>
      <c r="G18" s="454"/>
      <c r="H18" s="454"/>
      <c r="I18" s="454"/>
      <c r="J18" s="454"/>
      <c r="K18" s="454"/>
      <c r="L18" s="454"/>
      <c r="M18" s="454"/>
      <c r="N18" s="454"/>
      <c r="O18" s="454"/>
      <c r="P18" s="454"/>
      <c r="Q18" s="454"/>
      <c r="R18" s="454"/>
      <c r="S18" s="454"/>
      <c r="T18" s="454"/>
      <c r="U18" s="454"/>
      <c r="V18" s="454"/>
      <c r="W18" s="454"/>
      <c r="X18" s="454"/>
      <c r="Y18" s="454"/>
    </row>
    <row r="19" spans="1:25" x14ac:dyDescent="0.25">
      <c r="A19" s="454"/>
      <c r="B19" s="454"/>
      <c r="C19" s="454"/>
      <c r="D19" s="454"/>
      <c r="E19" s="454"/>
      <c r="F19" s="454"/>
      <c r="G19" s="454"/>
      <c r="H19" s="454"/>
      <c r="I19" s="454"/>
      <c r="J19" s="454"/>
      <c r="K19" s="454"/>
      <c r="L19" s="454"/>
      <c r="M19" s="454"/>
      <c r="N19" s="454"/>
      <c r="O19" s="454"/>
      <c r="P19" s="454"/>
      <c r="Q19" s="454"/>
      <c r="R19" s="454"/>
      <c r="S19" s="454"/>
      <c r="T19" s="454"/>
      <c r="U19" s="454"/>
      <c r="V19" s="454"/>
      <c r="W19" s="454"/>
      <c r="X19" s="454"/>
      <c r="Y19" s="454"/>
    </row>
    <row r="20" spans="1:25" x14ac:dyDescent="0.25">
      <c r="A20" s="454"/>
      <c r="B20" s="454"/>
      <c r="C20" s="454"/>
      <c r="D20" s="454"/>
      <c r="E20" s="454"/>
      <c r="F20" s="454"/>
      <c r="G20" s="454"/>
      <c r="H20" s="454"/>
      <c r="I20" s="454"/>
      <c r="J20" s="454"/>
      <c r="K20" s="454"/>
      <c r="L20" s="454"/>
      <c r="M20" s="454"/>
      <c r="N20" s="454"/>
      <c r="O20" s="454"/>
      <c r="P20" s="454"/>
      <c r="Q20" s="454"/>
      <c r="R20" s="454"/>
      <c r="S20" s="454"/>
      <c r="T20" s="454"/>
      <c r="U20" s="454"/>
      <c r="V20" s="454"/>
      <c r="W20" s="454"/>
      <c r="X20" s="454"/>
      <c r="Y20" s="454"/>
    </row>
    <row r="21" spans="1:25" x14ac:dyDescent="0.25">
      <c r="A21" s="454"/>
      <c r="B21" s="454"/>
      <c r="C21" s="454"/>
      <c r="D21" s="454"/>
      <c r="E21" s="454"/>
      <c r="F21" s="454"/>
      <c r="G21" s="454"/>
      <c r="H21" s="454"/>
      <c r="I21" s="454"/>
      <c r="J21" s="454"/>
      <c r="K21" s="454"/>
      <c r="L21" s="454"/>
      <c r="M21" s="454"/>
      <c r="N21" s="454"/>
      <c r="O21" s="454"/>
      <c r="P21" s="454"/>
      <c r="Q21" s="454"/>
      <c r="R21" s="454"/>
      <c r="S21" s="454"/>
      <c r="T21" s="454"/>
      <c r="U21" s="454"/>
      <c r="V21" s="454"/>
      <c r="W21" s="454"/>
      <c r="X21" s="454"/>
      <c r="Y21" s="454"/>
    </row>
    <row r="22" spans="1:25" x14ac:dyDescent="0.25">
      <c r="A22" s="454"/>
      <c r="B22" s="454"/>
      <c r="C22" s="454"/>
      <c r="D22" s="454"/>
      <c r="E22" s="454"/>
      <c r="F22" s="454"/>
      <c r="G22" s="454"/>
      <c r="H22" s="454"/>
      <c r="I22" s="454"/>
      <c r="J22" s="454"/>
      <c r="K22" s="454"/>
      <c r="L22" s="454"/>
      <c r="M22" s="454"/>
      <c r="N22" s="454"/>
      <c r="O22" s="454"/>
      <c r="P22" s="454"/>
      <c r="Q22" s="454"/>
      <c r="R22" s="454"/>
      <c r="S22" s="454"/>
      <c r="T22" s="454"/>
      <c r="U22" s="454"/>
      <c r="V22" s="454"/>
      <c r="W22" s="454"/>
      <c r="X22" s="454"/>
      <c r="Y22" s="454"/>
    </row>
    <row r="23" spans="1:25" x14ac:dyDescent="0.25">
      <c r="A23" s="454"/>
      <c r="B23" s="454"/>
      <c r="C23" s="454"/>
      <c r="D23" s="454"/>
      <c r="E23" s="454"/>
      <c r="F23" s="454"/>
      <c r="G23" s="454"/>
      <c r="H23" s="454"/>
      <c r="I23" s="454"/>
      <c r="J23" s="454"/>
      <c r="K23" s="454"/>
      <c r="L23" s="454"/>
      <c r="M23" s="454"/>
      <c r="N23" s="454"/>
      <c r="O23" s="454"/>
      <c r="P23" s="454"/>
      <c r="Q23" s="454"/>
      <c r="R23" s="454"/>
      <c r="S23" s="454"/>
      <c r="T23" s="454"/>
      <c r="U23" s="454"/>
      <c r="V23" s="454"/>
      <c r="W23" s="454"/>
      <c r="X23" s="454"/>
      <c r="Y23" s="454"/>
    </row>
    <row r="24" spans="1:25" x14ac:dyDescent="0.25">
      <c r="A24" s="454"/>
      <c r="B24" s="454"/>
      <c r="C24" s="454"/>
      <c r="D24" s="454"/>
      <c r="E24" s="454"/>
      <c r="F24" s="454"/>
      <c r="G24" s="454"/>
      <c r="H24" s="454"/>
      <c r="I24" s="454"/>
      <c r="J24" s="454"/>
      <c r="K24" s="454"/>
      <c r="L24" s="454"/>
      <c r="M24" s="454"/>
      <c r="N24" s="454"/>
      <c r="O24" s="454"/>
      <c r="P24" s="454"/>
      <c r="Q24" s="454"/>
      <c r="R24" s="454"/>
      <c r="S24" s="454"/>
      <c r="T24" s="454"/>
      <c r="U24" s="454"/>
      <c r="V24" s="454"/>
      <c r="W24" s="454"/>
      <c r="X24" s="454"/>
      <c r="Y24" s="454"/>
    </row>
    <row r="25" spans="1:25" x14ac:dyDescent="0.25">
      <c r="A25" s="454"/>
      <c r="B25" s="454"/>
      <c r="C25" s="454"/>
      <c r="D25" s="454"/>
      <c r="E25" s="454"/>
      <c r="F25" s="454"/>
      <c r="G25" s="454"/>
      <c r="H25" s="454"/>
      <c r="I25" s="454"/>
      <c r="J25" s="454"/>
      <c r="K25" s="454"/>
      <c r="L25" s="454"/>
      <c r="M25" s="454"/>
      <c r="N25" s="454"/>
      <c r="O25" s="454"/>
      <c r="P25" s="454"/>
      <c r="Q25" s="454"/>
      <c r="R25" s="454"/>
      <c r="S25" s="454"/>
      <c r="T25" s="454"/>
      <c r="U25" s="454"/>
      <c r="V25" s="454"/>
      <c r="W25" s="454"/>
      <c r="X25" s="454"/>
      <c r="Y25" s="454"/>
    </row>
    <row r="26" spans="1:25" x14ac:dyDescent="0.25">
      <c r="A26" s="454"/>
      <c r="B26" s="454"/>
      <c r="C26" s="454"/>
      <c r="D26" s="454"/>
      <c r="E26" s="454"/>
      <c r="F26" s="454"/>
      <c r="G26" s="454"/>
      <c r="H26" s="454"/>
      <c r="I26" s="454"/>
      <c r="J26" s="454"/>
      <c r="K26" s="454"/>
      <c r="L26" s="454"/>
      <c r="M26" s="454"/>
      <c r="N26" s="454"/>
      <c r="O26" s="454"/>
      <c r="P26" s="454"/>
      <c r="Q26" s="454"/>
      <c r="R26" s="454"/>
      <c r="S26" s="454"/>
      <c r="T26" s="454"/>
      <c r="U26" s="454"/>
      <c r="V26" s="454"/>
      <c r="W26" s="454"/>
      <c r="X26" s="454"/>
      <c r="Y26" s="454"/>
    </row>
    <row r="27" spans="1:25" x14ac:dyDescent="0.25">
      <c r="A27" s="454"/>
      <c r="B27" s="454"/>
      <c r="C27" s="454"/>
      <c r="D27" s="454"/>
      <c r="E27" s="454"/>
      <c r="F27" s="454"/>
      <c r="G27" s="454"/>
      <c r="H27" s="454"/>
      <c r="I27" s="454"/>
      <c r="J27" s="454"/>
      <c r="K27" s="454"/>
      <c r="L27" s="454"/>
      <c r="M27" s="454"/>
      <c r="N27" s="454"/>
      <c r="O27" s="454"/>
      <c r="P27" s="454"/>
      <c r="Q27" s="454"/>
      <c r="R27" s="454"/>
      <c r="S27" s="454"/>
      <c r="T27" s="454"/>
      <c r="U27" s="454"/>
      <c r="V27" s="454"/>
      <c r="W27" s="454"/>
      <c r="X27" s="454"/>
      <c r="Y27" s="454"/>
    </row>
    <row r="28" spans="1:25" x14ac:dyDescent="0.25">
      <c r="A28" s="454"/>
      <c r="B28" s="454"/>
      <c r="C28" s="454"/>
      <c r="D28" s="454"/>
      <c r="E28" s="454"/>
      <c r="F28" s="454"/>
      <c r="G28" s="454"/>
      <c r="H28" s="454"/>
      <c r="I28" s="454"/>
      <c r="J28" s="454"/>
      <c r="K28" s="454"/>
      <c r="L28" s="454"/>
      <c r="M28" s="454"/>
      <c r="N28" s="454"/>
      <c r="O28" s="454"/>
      <c r="P28" s="454"/>
      <c r="Q28" s="454"/>
      <c r="R28" s="454"/>
      <c r="S28" s="454"/>
      <c r="T28" s="454"/>
      <c r="U28" s="454"/>
      <c r="V28" s="454"/>
      <c r="W28" s="454"/>
      <c r="X28" s="454"/>
      <c r="Y28" s="454"/>
    </row>
    <row r="29" spans="1:25" x14ac:dyDescent="0.25">
      <c r="A29" s="454"/>
      <c r="B29" s="454"/>
      <c r="C29" s="454"/>
      <c r="D29" s="454"/>
      <c r="E29" s="454"/>
      <c r="F29" s="454"/>
      <c r="G29" s="454"/>
      <c r="H29" s="454"/>
      <c r="I29" s="454"/>
      <c r="J29" s="454"/>
      <c r="K29" s="454"/>
      <c r="L29" s="454"/>
      <c r="M29" s="454"/>
      <c r="N29" s="454"/>
      <c r="O29" s="454"/>
      <c r="P29" s="454"/>
      <c r="Q29" s="454"/>
      <c r="R29" s="454"/>
      <c r="S29" s="454"/>
      <c r="T29" s="454"/>
      <c r="U29" s="454"/>
      <c r="V29" s="454"/>
      <c r="W29" s="454"/>
      <c r="X29" s="454"/>
      <c r="Y29" s="454"/>
    </row>
    <row r="30" spans="1:25" x14ac:dyDescent="0.25">
      <c r="A30" s="454"/>
      <c r="B30" s="454"/>
      <c r="C30" s="454"/>
      <c r="D30" s="454"/>
      <c r="E30" s="454"/>
      <c r="F30" s="454"/>
      <c r="G30" s="454"/>
      <c r="H30" s="454"/>
      <c r="I30" s="454"/>
      <c r="J30" s="454"/>
      <c r="K30" s="454"/>
      <c r="L30" s="454"/>
      <c r="M30" s="454"/>
      <c r="N30" s="454"/>
      <c r="O30" s="454"/>
      <c r="P30" s="454"/>
      <c r="Q30" s="454"/>
      <c r="R30" s="454"/>
      <c r="S30" s="454"/>
      <c r="T30" s="454"/>
      <c r="U30" s="454"/>
      <c r="V30" s="454"/>
      <c r="W30" s="454"/>
      <c r="X30" s="454"/>
      <c r="Y30" s="454"/>
    </row>
    <row r="31" spans="1:25" x14ac:dyDescent="0.25">
      <c r="A31" s="454"/>
      <c r="B31" s="454"/>
      <c r="C31" s="454"/>
      <c r="D31" s="454"/>
      <c r="E31" s="454"/>
      <c r="F31" s="454"/>
      <c r="G31" s="454"/>
      <c r="H31" s="454"/>
      <c r="I31" s="454"/>
      <c r="J31" s="454"/>
      <c r="K31" s="454"/>
      <c r="L31" s="454"/>
      <c r="M31" s="454"/>
      <c r="N31" s="454"/>
      <c r="O31" s="454"/>
      <c r="P31" s="454"/>
      <c r="Q31" s="454"/>
      <c r="R31" s="454"/>
      <c r="S31" s="454"/>
      <c r="T31" s="454"/>
      <c r="U31" s="454"/>
      <c r="V31" s="454"/>
      <c r="W31" s="454"/>
      <c r="X31" s="454"/>
      <c r="Y31" s="454"/>
    </row>
    <row r="32" spans="1:25" x14ac:dyDescent="0.25">
      <c r="A32" s="454"/>
      <c r="B32" s="454"/>
      <c r="C32" s="454"/>
      <c r="D32" s="454"/>
      <c r="E32" s="454"/>
      <c r="F32" s="454"/>
      <c r="G32" s="454"/>
      <c r="H32" s="454"/>
      <c r="I32" s="454"/>
      <c r="J32" s="454"/>
      <c r="K32" s="454"/>
      <c r="L32" s="454"/>
      <c r="M32" s="454"/>
      <c r="N32" s="454"/>
      <c r="O32" s="454"/>
      <c r="P32" s="454"/>
      <c r="Q32" s="454"/>
      <c r="R32" s="454"/>
      <c r="S32" s="454"/>
      <c r="T32" s="454"/>
      <c r="U32" s="454"/>
      <c r="V32" s="454"/>
      <c r="W32" s="454"/>
      <c r="X32" s="454"/>
      <c r="Y32" s="454"/>
    </row>
    <row r="33" spans="1:25" x14ac:dyDescent="0.25">
      <c r="A33" s="454"/>
      <c r="B33" s="454"/>
      <c r="C33" s="454"/>
      <c r="D33" s="454"/>
      <c r="E33" s="454"/>
      <c r="F33" s="454"/>
      <c r="G33" s="454"/>
      <c r="H33" s="454"/>
      <c r="I33" s="454"/>
      <c r="J33" s="454"/>
      <c r="K33" s="454"/>
      <c r="L33" s="454"/>
      <c r="M33" s="454"/>
      <c r="N33" s="454"/>
      <c r="O33" s="454"/>
      <c r="P33" s="454"/>
      <c r="Q33" s="454"/>
      <c r="R33" s="454"/>
      <c r="S33" s="454"/>
      <c r="T33" s="454"/>
      <c r="U33" s="454"/>
      <c r="V33" s="454"/>
      <c r="W33" s="454"/>
      <c r="X33" s="454"/>
      <c r="Y33" s="454"/>
    </row>
    <row r="34" spans="1:25" x14ac:dyDescent="0.25">
      <c r="A34" s="454"/>
      <c r="B34" s="454"/>
      <c r="C34" s="454"/>
      <c r="D34" s="454"/>
      <c r="E34" s="454"/>
      <c r="F34" s="454"/>
      <c r="G34" s="454"/>
      <c r="H34" s="454"/>
      <c r="I34" s="454"/>
      <c r="J34" s="454"/>
      <c r="K34" s="454"/>
      <c r="L34" s="454"/>
      <c r="M34" s="454"/>
      <c r="N34" s="454"/>
      <c r="O34" s="454"/>
      <c r="P34" s="454"/>
      <c r="Q34" s="454"/>
      <c r="R34" s="454"/>
      <c r="S34" s="454"/>
      <c r="T34" s="454"/>
      <c r="U34" s="454"/>
      <c r="V34" s="454"/>
      <c r="W34" s="454"/>
      <c r="X34" s="454"/>
      <c r="Y34" s="454"/>
    </row>
    <row r="35" spans="1:25" x14ac:dyDescent="0.25">
      <c r="A35" s="454"/>
      <c r="B35" s="454"/>
      <c r="C35" s="454"/>
      <c r="D35" s="454"/>
      <c r="E35" s="454"/>
      <c r="F35" s="454"/>
      <c r="G35" s="454"/>
      <c r="H35" s="454"/>
      <c r="I35" s="454"/>
      <c r="J35" s="454"/>
      <c r="K35" s="454"/>
      <c r="L35" s="454"/>
      <c r="M35" s="454"/>
      <c r="N35" s="454"/>
      <c r="O35" s="454"/>
      <c r="P35" s="454"/>
      <c r="Q35" s="454"/>
      <c r="R35" s="454"/>
      <c r="S35" s="454"/>
      <c r="T35" s="454"/>
      <c r="U35" s="454"/>
      <c r="V35" s="454"/>
      <c r="W35" s="454"/>
      <c r="X35" s="454"/>
      <c r="Y35" s="454"/>
    </row>
    <row r="36" spans="1:25" x14ac:dyDescent="0.25">
      <c r="A36" s="454"/>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row>
    <row r="37" spans="1:25" x14ac:dyDescent="0.25">
      <c r="A37" s="454"/>
      <c r="B37" s="454"/>
      <c r="C37" s="454"/>
      <c r="D37" s="454"/>
      <c r="E37" s="454"/>
      <c r="F37" s="454"/>
      <c r="G37" s="454"/>
      <c r="H37" s="454"/>
      <c r="I37" s="454"/>
      <c r="J37" s="454"/>
      <c r="K37" s="454"/>
      <c r="L37" s="454"/>
      <c r="M37" s="454"/>
      <c r="N37" s="454"/>
      <c r="O37" s="454"/>
      <c r="P37" s="454"/>
      <c r="Q37" s="454"/>
      <c r="R37" s="454"/>
      <c r="S37" s="454"/>
      <c r="T37" s="454"/>
      <c r="U37" s="454"/>
      <c r="V37" s="454"/>
      <c r="W37" s="454"/>
      <c r="X37" s="454"/>
      <c r="Y37" s="454"/>
    </row>
    <row r="38" spans="1:25" x14ac:dyDescent="0.25">
      <c r="A38" s="454"/>
      <c r="B38" s="454"/>
      <c r="C38" s="454"/>
      <c r="D38" s="454"/>
      <c r="E38" s="454"/>
      <c r="F38" s="454"/>
      <c r="G38" s="454"/>
      <c r="H38" s="454"/>
      <c r="I38" s="454"/>
      <c r="J38" s="454"/>
      <c r="K38" s="454"/>
      <c r="L38" s="454"/>
      <c r="M38" s="454"/>
      <c r="N38" s="454"/>
      <c r="O38" s="454"/>
      <c r="P38" s="454"/>
      <c r="Q38" s="454"/>
      <c r="R38" s="454"/>
      <c r="S38" s="454"/>
      <c r="T38" s="454"/>
      <c r="U38" s="454"/>
      <c r="V38" s="454"/>
      <c r="W38" s="454"/>
      <c r="X38" s="454"/>
      <c r="Y38" s="454"/>
    </row>
    <row r="39" spans="1:25" x14ac:dyDescent="0.25">
      <c r="A39" s="454"/>
      <c r="B39" s="454"/>
      <c r="C39" s="454"/>
      <c r="D39" s="454"/>
      <c r="E39" s="454"/>
      <c r="F39" s="454"/>
      <c r="G39" s="454"/>
      <c r="H39" s="454"/>
      <c r="I39" s="454"/>
      <c r="J39" s="454"/>
      <c r="K39" s="454"/>
      <c r="L39" s="454"/>
      <c r="M39" s="454"/>
      <c r="N39" s="454"/>
      <c r="O39" s="454"/>
      <c r="P39" s="454"/>
      <c r="Q39" s="454"/>
      <c r="R39" s="454"/>
      <c r="S39" s="454"/>
      <c r="T39" s="454"/>
      <c r="U39" s="454"/>
      <c r="V39" s="454"/>
      <c r="W39" s="454"/>
      <c r="X39" s="454"/>
      <c r="Y39" s="454"/>
    </row>
    <row r="40" spans="1:25" x14ac:dyDescent="0.25">
      <c r="A40" s="454"/>
      <c r="B40" s="454"/>
      <c r="C40" s="454"/>
      <c r="D40" s="454"/>
      <c r="E40" s="454"/>
      <c r="F40" s="454"/>
      <c r="G40" s="454"/>
      <c r="H40" s="454"/>
      <c r="I40" s="454"/>
      <c r="J40" s="454"/>
      <c r="K40" s="454"/>
      <c r="L40" s="454"/>
      <c r="M40" s="454"/>
      <c r="N40" s="454"/>
      <c r="O40" s="454"/>
      <c r="P40" s="454"/>
      <c r="Q40" s="454"/>
      <c r="R40" s="454"/>
      <c r="S40" s="454"/>
      <c r="T40" s="454"/>
      <c r="U40" s="454"/>
      <c r="V40" s="454"/>
      <c r="W40" s="454"/>
      <c r="X40" s="454"/>
      <c r="Y40" s="454"/>
    </row>
    <row r="41" spans="1:25" x14ac:dyDescent="0.25">
      <c r="A41" s="454"/>
      <c r="B41" s="454"/>
      <c r="C41" s="454"/>
      <c r="D41" s="454"/>
      <c r="E41" s="454"/>
      <c r="F41" s="454"/>
      <c r="G41" s="454"/>
      <c r="H41" s="454"/>
      <c r="I41" s="454"/>
      <c r="J41" s="454"/>
      <c r="K41" s="454"/>
      <c r="L41" s="454"/>
      <c r="M41" s="454"/>
      <c r="N41" s="454"/>
      <c r="O41" s="454"/>
      <c r="P41" s="454"/>
      <c r="Q41" s="454"/>
      <c r="R41" s="454"/>
      <c r="S41" s="454"/>
      <c r="T41" s="454"/>
      <c r="U41" s="454"/>
      <c r="V41" s="454"/>
      <c r="W41" s="454"/>
      <c r="X41" s="454"/>
      <c r="Y41" s="454"/>
    </row>
    <row r="42" spans="1:25" x14ac:dyDescent="0.25">
      <c r="A42" s="454"/>
      <c r="B42" s="454"/>
      <c r="C42" s="454"/>
      <c r="D42" s="454"/>
      <c r="E42" s="454"/>
      <c r="F42" s="454"/>
      <c r="G42" s="454"/>
      <c r="H42" s="454"/>
      <c r="I42" s="454"/>
      <c r="J42" s="454"/>
      <c r="K42" s="454"/>
      <c r="L42" s="454"/>
      <c r="M42" s="454"/>
      <c r="N42" s="454"/>
      <c r="O42" s="454"/>
      <c r="P42" s="454"/>
      <c r="Q42" s="454"/>
      <c r="R42" s="454"/>
      <c r="S42" s="454"/>
      <c r="T42" s="454"/>
      <c r="U42" s="454"/>
      <c r="V42" s="454"/>
      <c r="W42" s="454"/>
      <c r="X42" s="454"/>
      <c r="Y42" s="454"/>
    </row>
    <row r="43" spans="1:25" x14ac:dyDescent="0.25">
      <c r="A43" s="454"/>
      <c r="B43" s="454"/>
      <c r="C43" s="454"/>
      <c r="D43" s="454"/>
      <c r="E43" s="454"/>
      <c r="F43" s="454"/>
      <c r="G43" s="454"/>
      <c r="H43" s="454"/>
      <c r="I43" s="454"/>
      <c r="J43" s="454"/>
      <c r="K43" s="454"/>
      <c r="L43" s="454"/>
      <c r="M43" s="454"/>
      <c r="N43" s="454"/>
      <c r="O43" s="454"/>
      <c r="P43" s="454"/>
      <c r="Q43" s="454"/>
      <c r="R43" s="454"/>
      <c r="S43" s="454"/>
      <c r="T43" s="454"/>
      <c r="U43" s="454"/>
      <c r="V43" s="454"/>
      <c r="W43" s="454"/>
      <c r="X43" s="454"/>
      <c r="Y43" s="454"/>
    </row>
    <row r="44" spans="1:25" x14ac:dyDescent="0.25">
      <c r="A44" s="454"/>
      <c r="B44" s="454"/>
      <c r="C44" s="454"/>
      <c r="D44" s="454"/>
      <c r="E44" s="454"/>
      <c r="F44" s="454"/>
      <c r="G44" s="454"/>
      <c r="H44" s="454"/>
      <c r="I44" s="454"/>
      <c r="J44" s="454"/>
      <c r="K44" s="454"/>
      <c r="L44" s="454"/>
      <c r="M44" s="454"/>
      <c r="N44" s="454"/>
      <c r="O44" s="454"/>
      <c r="P44" s="454"/>
      <c r="Q44" s="454"/>
      <c r="R44" s="454"/>
      <c r="S44" s="454"/>
      <c r="T44" s="454"/>
      <c r="U44" s="454"/>
      <c r="V44" s="454"/>
      <c r="W44" s="454"/>
      <c r="X44" s="454"/>
      <c r="Y44" s="454"/>
    </row>
    <row r="45" spans="1:25" x14ac:dyDescent="0.25">
      <c r="A45" s="454"/>
      <c r="B45" s="454"/>
      <c r="C45" s="454"/>
      <c r="D45" s="454"/>
      <c r="E45" s="454"/>
      <c r="F45" s="454"/>
      <c r="G45" s="454"/>
      <c r="H45" s="454"/>
      <c r="I45" s="454"/>
      <c r="J45" s="454"/>
      <c r="K45" s="454"/>
      <c r="L45" s="454"/>
      <c r="M45" s="454"/>
      <c r="N45" s="454"/>
      <c r="O45" s="454"/>
      <c r="P45" s="454"/>
      <c r="Q45" s="454"/>
      <c r="R45" s="454"/>
      <c r="S45" s="454"/>
      <c r="T45" s="454"/>
      <c r="U45" s="454"/>
      <c r="V45" s="454"/>
      <c r="W45" s="454"/>
      <c r="X45" s="454"/>
      <c r="Y45" s="454"/>
    </row>
    <row r="46" spans="1:25" x14ac:dyDescent="0.25">
      <c r="A46" s="454"/>
      <c r="B46" s="454"/>
      <c r="C46" s="454"/>
      <c r="D46" s="454"/>
      <c r="E46" s="454"/>
      <c r="F46" s="454"/>
      <c r="G46" s="454"/>
      <c r="H46" s="454"/>
      <c r="I46" s="454"/>
      <c r="J46" s="454"/>
      <c r="K46" s="454"/>
      <c r="L46" s="454"/>
      <c r="M46" s="454"/>
      <c r="N46" s="454"/>
      <c r="O46" s="454"/>
      <c r="P46" s="454"/>
      <c r="Q46" s="454"/>
      <c r="R46" s="454"/>
      <c r="S46" s="454"/>
      <c r="T46" s="454"/>
      <c r="U46" s="454"/>
      <c r="V46" s="454"/>
      <c r="W46" s="454"/>
      <c r="X46" s="454"/>
      <c r="Y46" s="454"/>
    </row>
    <row r="47" spans="1:25" x14ac:dyDescent="0.25">
      <c r="A47" s="454"/>
      <c r="B47" s="454"/>
      <c r="C47" s="454"/>
      <c r="D47" s="454"/>
      <c r="E47" s="454"/>
      <c r="F47" s="454"/>
      <c r="G47" s="454"/>
      <c r="H47" s="454"/>
      <c r="I47" s="454"/>
      <c r="J47" s="454"/>
      <c r="K47" s="454"/>
      <c r="L47" s="454"/>
      <c r="M47" s="454"/>
      <c r="N47" s="454"/>
      <c r="O47" s="454"/>
    </row>
    <row r="48" spans="1:25" x14ac:dyDescent="0.25">
      <c r="A48" s="454"/>
      <c r="B48" s="454"/>
      <c r="C48" s="454"/>
      <c r="D48" s="454"/>
      <c r="E48" s="454"/>
      <c r="F48" s="454"/>
      <c r="G48" s="454"/>
      <c r="H48" s="454"/>
      <c r="I48" s="454"/>
      <c r="J48" s="454"/>
      <c r="K48" s="454"/>
      <c r="L48" s="454"/>
      <c r="M48" s="454"/>
      <c r="N48" s="454"/>
      <c r="O48" s="454"/>
    </row>
    <row r="49" spans="1:15" x14ac:dyDescent="0.25">
      <c r="A49" s="454"/>
      <c r="B49" s="454"/>
      <c r="C49" s="454"/>
      <c r="D49" s="454"/>
      <c r="E49" s="454"/>
      <c r="F49" s="454"/>
      <c r="G49" s="454"/>
      <c r="H49" s="454"/>
      <c r="I49" s="454"/>
      <c r="J49" s="454"/>
      <c r="K49" s="454"/>
      <c r="L49" s="454"/>
      <c r="M49" s="454"/>
      <c r="N49" s="454"/>
      <c r="O49" s="454"/>
    </row>
    <row r="50" spans="1:15" x14ac:dyDescent="0.25">
      <c r="A50" s="454"/>
      <c r="B50" s="454"/>
      <c r="C50" s="454"/>
      <c r="D50" s="454"/>
      <c r="E50" s="454"/>
      <c r="F50" s="454"/>
      <c r="G50" s="454"/>
      <c r="H50" s="454"/>
      <c r="I50" s="454"/>
      <c r="J50" s="454"/>
      <c r="K50" s="454"/>
      <c r="L50" s="454"/>
      <c r="M50" s="454"/>
      <c r="N50" s="454"/>
      <c r="O50" s="454"/>
    </row>
    <row r="51" spans="1:15" x14ac:dyDescent="0.25">
      <c r="A51" s="454"/>
      <c r="B51" s="454"/>
      <c r="C51" s="454"/>
      <c r="D51" s="454"/>
      <c r="E51" s="454"/>
      <c r="F51" s="454"/>
      <c r="G51" s="454"/>
      <c r="H51" s="454"/>
      <c r="I51" s="454"/>
      <c r="J51" s="454"/>
      <c r="K51" s="454"/>
      <c r="L51" s="454"/>
      <c r="M51" s="454"/>
      <c r="N51" s="454"/>
      <c r="O51" s="454"/>
    </row>
    <row r="52" spans="1:15" x14ac:dyDescent="0.25">
      <c r="A52" s="454"/>
      <c r="B52" s="454"/>
      <c r="C52" s="454"/>
      <c r="D52" s="454"/>
      <c r="E52" s="454"/>
      <c r="F52" s="454"/>
      <c r="G52" s="454"/>
      <c r="H52" s="454"/>
      <c r="I52" s="454"/>
      <c r="J52" s="454"/>
      <c r="K52" s="454"/>
      <c r="L52" s="454"/>
      <c r="M52" s="454"/>
      <c r="N52" s="454"/>
      <c r="O52" s="454"/>
    </row>
    <row r="53" spans="1:15" x14ac:dyDescent="0.25">
      <c r="A53" s="454"/>
      <c r="B53" s="454"/>
      <c r="C53" s="454"/>
      <c r="D53" s="454"/>
      <c r="E53" s="454"/>
      <c r="F53" s="454"/>
      <c r="G53" s="454"/>
      <c r="H53" s="454"/>
      <c r="I53" s="454"/>
      <c r="J53" s="454"/>
      <c r="K53" s="454"/>
      <c r="L53" s="454"/>
      <c r="M53" s="454"/>
      <c r="N53" s="454"/>
      <c r="O53" s="454"/>
    </row>
    <row r="54" spans="1:15" x14ac:dyDescent="0.25">
      <c r="A54" s="454"/>
      <c r="B54" s="454"/>
      <c r="C54" s="454"/>
      <c r="D54" s="454"/>
      <c r="E54" s="454"/>
      <c r="F54" s="454"/>
      <c r="G54" s="454"/>
      <c r="H54" s="454"/>
      <c r="I54" s="454"/>
      <c r="J54" s="454"/>
      <c r="K54" s="454"/>
      <c r="L54" s="454"/>
      <c r="M54" s="454"/>
      <c r="N54" s="454"/>
      <c r="O54" s="454"/>
    </row>
    <row r="55" spans="1:15" x14ac:dyDescent="0.25">
      <c r="A55" s="454"/>
      <c r="B55" s="454"/>
      <c r="C55" s="454"/>
      <c r="D55" s="454"/>
      <c r="E55" s="454"/>
      <c r="F55" s="454"/>
      <c r="G55" s="454"/>
      <c r="H55" s="454"/>
      <c r="I55" s="454"/>
      <c r="J55" s="454"/>
      <c r="K55" s="454"/>
      <c r="L55" s="454"/>
      <c r="M55" s="454"/>
      <c r="N55" s="454"/>
      <c r="O55" s="454"/>
    </row>
    <row r="56" spans="1:15" x14ac:dyDescent="0.25">
      <c r="A56" s="454"/>
      <c r="B56" s="454"/>
      <c r="C56" s="454"/>
      <c r="D56" s="454"/>
      <c r="E56" s="454"/>
      <c r="F56" s="454"/>
      <c r="G56" s="454"/>
      <c r="H56" s="454"/>
      <c r="I56" s="454"/>
      <c r="J56" s="454"/>
      <c r="K56" s="454"/>
      <c r="L56" s="454"/>
      <c r="M56" s="454"/>
      <c r="N56" s="454"/>
      <c r="O56" s="454"/>
    </row>
    <row r="57" spans="1:15" x14ac:dyDescent="0.25">
      <c r="A57" s="454"/>
      <c r="B57" s="454"/>
      <c r="C57" s="454"/>
      <c r="D57" s="454"/>
      <c r="E57" s="454"/>
      <c r="F57" s="454"/>
      <c r="G57" s="454"/>
      <c r="H57" s="454"/>
      <c r="I57" s="454"/>
      <c r="J57" s="454"/>
      <c r="K57" s="454"/>
      <c r="L57" s="454"/>
      <c r="M57" s="454"/>
      <c r="N57" s="454"/>
      <c r="O57" s="454"/>
    </row>
    <row r="58" spans="1:15" x14ac:dyDescent="0.25">
      <c r="A58" s="454"/>
      <c r="B58" s="454"/>
      <c r="C58" s="454"/>
      <c r="D58" s="454"/>
      <c r="E58" s="454"/>
      <c r="F58" s="454"/>
      <c r="G58" s="454"/>
      <c r="H58" s="454"/>
      <c r="I58" s="454"/>
      <c r="J58" s="454"/>
      <c r="K58" s="454"/>
      <c r="L58" s="454"/>
      <c r="M58" s="454"/>
      <c r="N58" s="454"/>
      <c r="O58" s="454"/>
    </row>
    <row r="59" spans="1:15" x14ac:dyDescent="0.25">
      <c r="A59" s="454"/>
      <c r="B59" s="454"/>
      <c r="C59" s="454"/>
      <c r="D59" s="454"/>
      <c r="E59" s="454"/>
      <c r="F59" s="454"/>
      <c r="G59" s="454"/>
      <c r="H59" s="454"/>
      <c r="I59" s="454"/>
      <c r="J59" s="454"/>
      <c r="K59" s="454"/>
      <c r="L59" s="454"/>
      <c r="M59" s="454"/>
      <c r="N59" s="454"/>
      <c r="O59" s="454"/>
    </row>
    <row r="60" spans="1:15" x14ac:dyDescent="0.25">
      <c r="A60" s="454"/>
      <c r="B60" s="454"/>
      <c r="C60" s="454"/>
      <c r="D60" s="454"/>
      <c r="E60" s="454"/>
      <c r="F60" s="454"/>
      <c r="G60" s="454"/>
      <c r="H60" s="454"/>
      <c r="I60" s="454"/>
      <c r="J60" s="454"/>
      <c r="K60" s="454"/>
      <c r="L60" s="454"/>
      <c r="M60" s="454"/>
      <c r="N60" s="454"/>
      <c r="O60" s="454"/>
    </row>
    <row r="61" spans="1:15" x14ac:dyDescent="0.25">
      <c r="A61" s="454"/>
      <c r="B61" s="454"/>
      <c r="C61" s="454"/>
      <c r="D61" s="454"/>
      <c r="E61" s="454"/>
      <c r="F61" s="454"/>
      <c r="G61" s="454"/>
      <c r="H61" s="454"/>
      <c r="I61" s="454"/>
      <c r="J61" s="454"/>
      <c r="K61" s="454"/>
      <c r="L61" s="454"/>
      <c r="M61" s="454"/>
      <c r="N61" s="454"/>
      <c r="O61" s="454"/>
    </row>
    <row r="62" spans="1:15" x14ac:dyDescent="0.25">
      <c r="A62" s="454"/>
      <c r="B62" s="454"/>
      <c r="C62" s="454"/>
      <c r="D62" s="454"/>
      <c r="E62" s="454"/>
      <c r="F62" s="454"/>
      <c r="G62" s="454"/>
      <c r="H62" s="454"/>
      <c r="I62" s="454"/>
      <c r="J62" s="454"/>
      <c r="K62" s="454"/>
      <c r="L62" s="454"/>
      <c r="M62" s="454"/>
      <c r="N62" s="454"/>
      <c r="O62" s="454"/>
    </row>
    <row r="63" spans="1:15" x14ac:dyDescent="0.25">
      <c r="A63" s="454"/>
      <c r="B63" s="454"/>
      <c r="C63" s="454"/>
      <c r="D63" s="454"/>
      <c r="E63" s="454"/>
      <c r="F63" s="454"/>
      <c r="G63" s="454"/>
      <c r="H63" s="454"/>
      <c r="I63" s="454"/>
      <c r="J63" s="454"/>
      <c r="K63" s="454"/>
      <c r="L63" s="454"/>
      <c r="M63" s="454"/>
      <c r="N63" s="454"/>
      <c r="O63" s="454"/>
    </row>
    <row r="64" spans="1:15" x14ac:dyDescent="0.25">
      <c r="A64" s="454"/>
      <c r="B64" s="454"/>
      <c r="C64" s="454"/>
      <c r="D64" s="454"/>
      <c r="E64" s="454"/>
      <c r="F64" s="454"/>
      <c r="G64" s="454"/>
      <c r="H64" s="454"/>
      <c r="I64" s="454"/>
      <c r="J64" s="454"/>
      <c r="K64" s="454"/>
      <c r="L64" s="454"/>
      <c r="M64" s="454"/>
      <c r="N64" s="454"/>
      <c r="O64" s="454"/>
    </row>
    <row r="65" spans="1:15" x14ac:dyDescent="0.25">
      <c r="A65" s="454"/>
      <c r="B65" s="454"/>
      <c r="C65" s="454"/>
      <c r="D65" s="454"/>
      <c r="E65" s="454"/>
      <c r="F65" s="454"/>
      <c r="G65" s="454"/>
      <c r="H65" s="454"/>
      <c r="I65" s="454"/>
      <c r="J65" s="454"/>
      <c r="K65" s="454"/>
      <c r="L65" s="454"/>
      <c r="M65" s="454"/>
      <c r="N65" s="454"/>
      <c r="O65" s="454"/>
    </row>
    <row r="66" spans="1:15" x14ac:dyDescent="0.25">
      <c r="A66" s="454"/>
      <c r="B66" s="454"/>
      <c r="C66" s="454"/>
      <c r="D66" s="454"/>
      <c r="E66" s="454"/>
      <c r="F66" s="454"/>
      <c r="G66" s="454"/>
      <c r="H66" s="454"/>
      <c r="I66" s="454"/>
      <c r="J66" s="454"/>
      <c r="K66" s="454"/>
      <c r="L66" s="454"/>
      <c r="M66" s="454"/>
      <c r="N66" s="454"/>
      <c r="O66" s="454"/>
    </row>
    <row r="67" spans="1:15" x14ac:dyDescent="0.25">
      <c r="A67" s="454"/>
      <c r="B67" s="454"/>
      <c r="C67" s="454"/>
      <c r="D67" s="454"/>
      <c r="E67" s="454"/>
      <c r="F67" s="454"/>
      <c r="G67" s="454"/>
      <c r="H67" s="454"/>
      <c r="I67" s="454"/>
      <c r="J67" s="454"/>
      <c r="K67" s="454"/>
      <c r="L67" s="454"/>
      <c r="M67" s="454"/>
      <c r="N67" s="454"/>
      <c r="O67" s="454"/>
    </row>
    <row r="68" spans="1:15" x14ac:dyDescent="0.25">
      <c r="A68" s="454"/>
      <c r="B68" s="454"/>
      <c r="C68" s="454"/>
      <c r="D68" s="454"/>
      <c r="E68" s="454"/>
      <c r="F68" s="454"/>
      <c r="G68" s="454"/>
      <c r="H68" s="454"/>
      <c r="I68" s="454"/>
      <c r="J68" s="454"/>
      <c r="K68" s="454"/>
      <c r="L68" s="454"/>
      <c r="M68" s="454"/>
      <c r="N68" s="454"/>
      <c r="O68" s="454"/>
    </row>
    <row r="69" spans="1:15" x14ac:dyDescent="0.25">
      <c r="A69" s="454"/>
      <c r="B69" s="454"/>
      <c r="C69" s="454"/>
      <c r="D69" s="454"/>
      <c r="E69" s="454"/>
      <c r="F69" s="454"/>
      <c r="G69" s="454"/>
      <c r="H69" s="454"/>
      <c r="I69" s="454"/>
      <c r="J69" s="454"/>
      <c r="K69" s="454"/>
      <c r="L69" s="454"/>
      <c r="M69" s="454"/>
      <c r="N69" s="454"/>
      <c r="O69" s="454"/>
    </row>
    <row r="70" spans="1:15" x14ac:dyDescent="0.25">
      <c r="A70" s="454"/>
      <c r="B70" s="454"/>
      <c r="C70" s="454"/>
      <c r="D70" s="454"/>
      <c r="E70" s="454"/>
      <c r="F70" s="454"/>
      <c r="G70" s="454"/>
      <c r="H70" s="454"/>
      <c r="I70" s="454"/>
      <c r="J70" s="454"/>
      <c r="K70" s="454"/>
      <c r="L70" s="454"/>
      <c r="M70" s="454"/>
      <c r="N70" s="454"/>
      <c r="O70" s="454"/>
    </row>
    <row r="71" spans="1:15" x14ac:dyDescent="0.25">
      <c r="A71" s="454"/>
      <c r="B71" s="454"/>
      <c r="C71" s="454"/>
      <c r="D71" s="454"/>
      <c r="E71" s="454"/>
      <c r="F71" s="454"/>
      <c r="G71" s="454"/>
      <c r="H71" s="454"/>
      <c r="I71" s="454"/>
      <c r="J71" s="454"/>
      <c r="K71" s="454"/>
      <c r="L71" s="454"/>
      <c r="M71" s="454"/>
      <c r="N71" s="454"/>
      <c r="O71" s="454"/>
    </row>
    <row r="72" spans="1:15" x14ac:dyDescent="0.25">
      <c r="A72" s="454"/>
      <c r="B72" s="454"/>
      <c r="C72" s="454"/>
      <c r="D72" s="454"/>
      <c r="E72" s="454"/>
      <c r="F72" s="454"/>
      <c r="G72" s="454"/>
      <c r="H72" s="454"/>
      <c r="I72" s="454"/>
      <c r="J72" s="454"/>
      <c r="K72" s="454"/>
      <c r="L72" s="454"/>
      <c r="M72" s="454"/>
      <c r="N72" s="454"/>
      <c r="O72" s="454"/>
    </row>
    <row r="73" spans="1:15" x14ac:dyDescent="0.25">
      <c r="A73" s="454"/>
      <c r="B73" s="454"/>
      <c r="C73" s="454"/>
      <c r="D73" s="454"/>
      <c r="E73" s="454"/>
      <c r="F73" s="454"/>
      <c r="G73" s="454"/>
      <c r="H73" s="454"/>
      <c r="I73" s="454"/>
      <c r="J73" s="454"/>
      <c r="K73" s="454"/>
      <c r="L73" s="454"/>
      <c r="M73" s="454"/>
      <c r="N73" s="454"/>
      <c r="O73" s="454"/>
    </row>
    <row r="74" spans="1:15" x14ac:dyDescent="0.25">
      <c r="A74" s="454"/>
      <c r="B74" s="454"/>
      <c r="C74" s="454"/>
      <c r="D74" s="454"/>
      <c r="E74" s="454"/>
      <c r="F74" s="454"/>
      <c r="G74" s="454"/>
      <c r="H74" s="454"/>
      <c r="I74" s="454"/>
      <c r="J74" s="454"/>
      <c r="K74" s="454"/>
      <c r="L74" s="454"/>
      <c r="M74" s="454"/>
      <c r="N74" s="454"/>
      <c r="O74" s="454"/>
    </row>
    <row r="75" spans="1:15" x14ac:dyDescent="0.25">
      <c r="A75" s="454"/>
      <c r="B75" s="454"/>
      <c r="C75" s="454"/>
      <c r="D75" s="454"/>
      <c r="E75" s="454"/>
      <c r="F75" s="454"/>
      <c r="G75" s="454"/>
      <c r="H75" s="454"/>
      <c r="I75" s="454"/>
      <c r="J75" s="454"/>
      <c r="K75" s="454"/>
      <c r="L75" s="454"/>
      <c r="M75" s="454"/>
      <c r="N75" s="454"/>
      <c r="O75" s="454"/>
    </row>
    <row r="76" spans="1:15" x14ac:dyDescent="0.25">
      <c r="A76" s="454"/>
      <c r="B76" s="454"/>
      <c r="C76" s="454"/>
      <c r="D76" s="454"/>
      <c r="E76" s="454"/>
      <c r="F76" s="454"/>
      <c r="G76" s="454"/>
      <c r="H76" s="454"/>
      <c r="I76" s="454"/>
      <c r="J76" s="454"/>
      <c r="K76" s="454"/>
      <c r="L76" s="454"/>
      <c r="M76" s="454"/>
      <c r="N76" s="454"/>
      <c r="O76" s="454"/>
    </row>
    <row r="77" spans="1:15" x14ac:dyDescent="0.25">
      <c r="A77" s="454"/>
      <c r="B77" s="454"/>
      <c r="C77" s="454"/>
      <c r="D77" s="454"/>
      <c r="E77" s="454"/>
      <c r="F77" s="454"/>
      <c r="G77" s="454"/>
      <c r="H77" s="454"/>
      <c r="I77" s="454"/>
      <c r="J77" s="454"/>
      <c r="K77" s="454"/>
      <c r="L77" s="454"/>
      <c r="M77" s="454"/>
      <c r="N77" s="454"/>
      <c r="O77" s="454"/>
    </row>
    <row r="78" spans="1:15" x14ac:dyDescent="0.25">
      <c r="A78" s="454"/>
      <c r="B78" s="454"/>
      <c r="C78" s="454"/>
      <c r="D78" s="454"/>
      <c r="E78" s="454"/>
      <c r="F78" s="454"/>
      <c r="G78" s="454"/>
      <c r="H78" s="454"/>
      <c r="I78" s="454"/>
      <c r="J78" s="454"/>
      <c r="K78" s="454"/>
      <c r="L78" s="454"/>
      <c r="M78" s="454"/>
      <c r="N78" s="454"/>
      <c r="O78" s="454"/>
    </row>
    <row r="79" spans="1:15" x14ac:dyDescent="0.25">
      <c r="A79" s="454"/>
      <c r="B79" s="454"/>
      <c r="C79" s="454"/>
      <c r="D79" s="454"/>
      <c r="E79" s="454"/>
      <c r="F79" s="454"/>
      <c r="G79" s="454"/>
      <c r="H79" s="454"/>
      <c r="I79" s="454"/>
      <c r="J79" s="454"/>
      <c r="K79" s="454"/>
      <c r="L79" s="454"/>
      <c r="M79" s="454"/>
      <c r="N79" s="454"/>
      <c r="O79" s="454"/>
    </row>
    <row r="80" spans="1:15" x14ac:dyDescent="0.25">
      <c r="A80" s="454"/>
      <c r="B80" s="454"/>
      <c r="C80" s="454"/>
      <c r="D80" s="454"/>
      <c r="E80" s="454"/>
      <c r="F80" s="454"/>
      <c r="G80" s="454"/>
      <c r="H80" s="454"/>
      <c r="I80" s="454"/>
      <c r="J80" s="454"/>
      <c r="K80" s="454"/>
      <c r="L80" s="454"/>
      <c r="M80" s="454"/>
      <c r="N80" s="454"/>
      <c r="O80" s="454"/>
    </row>
    <row r="81" spans="1:15" x14ac:dyDescent="0.25">
      <c r="A81" s="454"/>
      <c r="B81" s="454"/>
      <c r="C81" s="454"/>
      <c r="D81" s="454"/>
      <c r="E81" s="454"/>
      <c r="F81" s="454"/>
      <c r="G81" s="454"/>
      <c r="H81" s="454"/>
      <c r="I81" s="454"/>
      <c r="J81" s="454"/>
      <c r="K81" s="454"/>
      <c r="L81" s="454"/>
      <c r="M81" s="454"/>
      <c r="N81" s="454"/>
      <c r="O81" s="454"/>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P190"/>
  <sheetViews>
    <sheetView tabSelected="1" topLeftCell="A4" zoomScale="85" zoomScaleNormal="85" zoomScaleSheetLayoutView="40" workbookViewId="0">
      <selection activeCell="AY9" sqref="AY9:AY14"/>
    </sheetView>
  </sheetViews>
  <sheetFormatPr baseColWidth="10" defaultColWidth="11.42578125" defaultRowHeight="15" x14ac:dyDescent="0.25"/>
  <cols>
    <col min="1" max="1" width="15.85546875" style="113" customWidth="1"/>
    <col min="2" max="3" width="20.14062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0" width="41.85546875" style="113" customWidth="1"/>
    <col min="51"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656" t="s">
        <v>528</v>
      </c>
      <c r="B1" s="656"/>
      <c r="C1" s="656"/>
      <c r="D1" s="656"/>
      <c r="E1" s="657"/>
      <c r="F1" s="656"/>
      <c r="G1" s="656"/>
      <c r="I1" s="655"/>
      <c r="J1" s="114"/>
      <c r="K1" s="115"/>
      <c r="L1" s="115"/>
    </row>
    <row r="2" spans="1:68" x14ac:dyDescent="0.25">
      <c r="A2" s="118" t="s">
        <v>185</v>
      </c>
      <c r="B2" s="119">
        <v>2024</v>
      </c>
      <c r="I2" s="655"/>
      <c r="J2" s="114"/>
      <c r="K2" s="371" t="s">
        <v>921</v>
      </c>
      <c r="L2" s="115"/>
      <c r="BI2" s="121"/>
      <c r="BJ2" s="121"/>
    </row>
    <row r="3" spans="1:68" x14ac:dyDescent="0.25">
      <c r="A3" s="118" t="s">
        <v>186</v>
      </c>
      <c r="B3" s="338">
        <v>1</v>
      </c>
      <c r="I3" s="655"/>
      <c r="J3" s="114"/>
      <c r="K3" s="372" t="s">
        <v>552</v>
      </c>
      <c r="L3" s="115"/>
      <c r="BI3" s="121"/>
      <c r="BJ3" s="121"/>
    </row>
    <row r="4" spans="1:68" ht="30" x14ac:dyDescent="0.25">
      <c r="A4" s="122" t="s">
        <v>189</v>
      </c>
      <c r="B4" s="647"/>
      <c r="C4" s="647"/>
      <c r="D4" s="647"/>
      <c r="E4" s="648"/>
      <c r="F4" s="647"/>
      <c r="G4" s="647"/>
      <c r="H4" s="123"/>
      <c r="I4" s="655"/>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645" t="s">
        <v>156</v>
      </c>
      <c r="B6" s="645" t="s">
        <v>201</v>
      </c>
      <c r="C6" s="645" t="s">
        <v>0</v>
      </c>
      <c r="D6" s="600" t="s">
        <v>1</v>
      </c>
      <c r="E6" s="601"/>
      <c r="F6" s="601"/>
      <c r="G6" s="601"/>
      <c r="H6" s="601"/>
      <c r="I6" s="601"/>
      <c r="J6" s="601"/>
      <c r="K6" s="602"/>
      <c r="L6" s="601"/>
      <c r="M6" s="601"/>
      <c r="N6" s="601"/>
      <c r="O6" s="603"/>
      <c r="P6" s="604" t="s">
        <v>191</v>
      </c>
      <c r="Q6" s="604"/>
      <c r="R6" s="604"/>
      <c r="S6" s="604"/>
      <c r="T6" s="604"/>
      <c r="U6" s="604"/>
      <c r="V6" s="604"/>
      <c r="W6" s="604"/>
      <c r="X6" s="604"/>
      <c r="Y6" s="604"/>
      <c r="Z6" s="608" t="s">
        <v>192</v>
      </c>
      <c r="AA6" s="609"/>
      <c r="AB6" s="609"/>
      <c r="AC6" s="609"/>
      <c r="AD6" s="610"/>
      <c r="AE6" s="610"/>
      <c r="AF6" s="610"/>
      <c r="AG6" s="610"/>
      <c r="AH6" s="610"/>
      <c r="AI6" s="610"/>
      <c r="AJ6" s="610"/>
      <c r="AK6" s="610"/>
      <c r="AL6" s="609"/>
      <c r="AM6" s="609"/>
      <c r="AN6" s="609"/>
      <c r="AO6" s="598" t="s">
        <v>202</v>
      </c>
      <c r="AP6" s="598"/>
      <c r="AQ6" s="598"/>
      <c r="AR6" s="598"/>
      <c r="AS6" s="598"/>
      <c r="AT6" s="598"/>
      <c r="AU6" s="598"/>
      <c r="AV6" s="598"/>
      <c r="AW6" s="599"/>
      <c r="AX6" s="611" t="s">
        <v>194</v>
      </c>
      <c r="AY6" s="612"/>
      <c r="AZ6" s="612"/>
      <c r="BA6" s="612"/>
      <c r="BB6" s="613"/>
      <c r="BC6" s="589" t="s">
        <v>183</v>
      </c>
      <c r="BD6" s="589"/>
      <c r="BE6" s="589"/>
      <c r="BF6" s="589"/>
      <c r="BG6" s="589"/>
      <c r="BH6" s="589"/>
      <c r="BI6" s="589"/>
      <c r="BJ6" s="589"/>
      <c r="BK6" s="589"/>
      <c r="BL6" s="589"/>
    </row>
    <row r="7" spans="1:68" ht="51" customHeight="1" x14ac:dyDescent="0.25">
      <c r="A7" s="645"/>
      <c r="B7" s="645"/>
      <c r="C7" s="645"/>
      <c r="D7" s="97"/>
      <c r="E7" s="98"/>
      <c r="F7" s="99"/>
      <c r="G7" s="99"/>
      <c r="H7" s="99"/>
      <c r="I7" s="99"/>
      <c r="J7" s="98"/>
      <c r="K7" s="340"/>
      <c r="L7" s="99"/>
      <c r="M7" s="99"/>
      <c r="N7" s="590" t="s">
        <v>529</v>
      </c>
      <c r="O7" s="591"/>
      <c r="P7" s="592" t="s">
        <v>49</v>
      </c>
      <c r="Q7" s="592"/>
      <c r="R7" s="592" t="s">
        <v>50</v>
      </c>
      <c r="S7" s="592"/>
      <c r="T7" s="592"/>
      <c r="U7" s="592"/>
      <c r="V7" s="592"/>
      <c r="W7" s="592"/>
      <c r="X7" s="46"/>
      <c r="Y7" s="100"/>
      <c r="Z7" s="596"/>
      <c r="AA7" s="597"/>
      <c r="AB7" s="597"/>
      <c r="AC7" s="597"/>
      <c r="AD7" s="101"/>
      <c r="AE7" s="593"/>
      <c r="AF7" s="593"/>
      <c r="AG7" s="593"/>
      <c r="AH7" s="593"/>
      <c r="AI7" s="593"/>
      <c r="AJ7" s="593"/>
      <c r="AK7" s="593"/>
      <c r="AL7" s="594"/>
      <c r="AM7" s="594"/>
      <c r="AN7" s="594"/>
      <c r="AO7" s="605" t="s">
        <v>203</v>
      </c>
      <c r="AP7" s="606"/>
      <c r="AQ7" s="606"/>
      <c r="AR7" s="607" t="s">
        <v>204</v>
      </c>
      <c r="AS7" s="607"/>
      <c r="AT7" s="607"/>
      <c r="AU7" s="103"/>
      <c r="AV7" s="104"/>
      <c r="AW7" s="105"/>
      <c r="AX7" s="614"/>
      <c r="AY7" s="615"/>
      <c r="AZ7" s="615"/>
      <c r="BA7" s="615"/>
      <c r="BB7" s="616"/>
      <c r="BC7" s="617" t="s">
        <v>163</v>
      </c>
      <c r="BD7" s="617"/>
      <c r="BE7" s="595" t="s">
        <v>881</v>
      </c>
      <c r="BF7" s="595"/>
      <c r="BG7" s="595"/>
      <c r="BH7" s="595"/>
      <c r="BI7" s="337" t="s">
        <v>205</v>
      </c>
      <c r="BJ7" s="595" t="s">
        <v>162</v>
      </c>
      <c r="BK7" s="595"/>
      <c r="BL7" s="595"/>
    </row>
    <row r="8" spans="1:68" ht="160.5" customHeight="1" thickBot="1" x14ac:dyDescent="0.3">
      <c r="A8" s="646"/>
      <c r="B8" s="646"/>
      <c r="C8" s="646"/>
      <c r="D8" s="664" t="s">
        <v>876</v>
      </c>
      <c r="E8" s="665"/>
      <c r="F8" s="666"/>
      <c r="G8" s="106" t="s">
        <v>869</v>
      </c>
      <c r="H8" s="73" t="s">
        <v>884</v>
      </c>
      <c r="I8" s="106" t="s">
        <v>898</v>
      </c>
      <c r="J8" s="107" t="s">
        <v>866</v>
      </c>
      <c r="K8" s="347" t="s">
        <v>899</v>
      </c>
      <c r="L8" s="73" t="s">
        <v>882</v>
      </c>
      <c r="M8" s="73" t="s">
        <v>883</v>
      </c>
      <c r="N8" s="347" t="s">
        <v>900</v>
      </c>
      <c r="O8" s="347" t="s">
        <v>901</v>
      </c>
      <c r="P8" s="586" t="s">
        <v>530</v>
      </c>
      <c r="Q8" s="586"/>
      <c r="R8" s="586" t="s">
        <v>233</v>
      </c>
      <c r="S8" s="586"/>
      <c r="T8" s="586" t="s">
        <v>234</v>
      </c>
      <c r="U8" s="586"/>
      <c r="V8" s="586" t="s">
        <v>536</v>
      </c>
      <c r="W8" s="586"/>
      <c r="X8" s="108"/>
      <c r="Y8" s="108" t="s">
        <v>206</v>
      </c>
      <c r="Z8" s="109" t="s">
        <v>2</v>
      </c>
      <c r="AA8" s="109" t="s">
        <v>212</v>
      </c>
      <c r="AB8" s="110" t="s">
        <v>877</v>
      </c>
      <c r="AC8" s="109" t="s">
        <v>918</v>
      </c>
      <c r="AD8" s="111" t="s">
        <v>860</v>
      </c>
      <c r="AE8" s="587" t="s">
        <v>863</v>
      </c>
      <c r="AF8" s="587"/>
      <c r="AG8" s="588" t="s">
        <v>208</v>
      </c>
      <c r="AH8" s="588"/>
      <c r="AI8" s="110" t="s">
        <v>209</v>
      </c>
      <c r="AJ8" s="109" t="s">
        <v>861</v>
      </c>
      <c r="AK8" s="109" t="s">
        <v>862</v>
      </c>
      <c r="AL8" s="110" t="s">
        <v>210</v>
      </c>
      <c r="AM8" s="110" t="s">
        <v>6</v>
      </c>
      <c r="AN8" s="110" t="s">
        <v>211</v>
      </c>
      <c r="AO8" s="108" t="s">
        <v>547</v>
      </c>
      <c r="AP8" s="584" t="s">
        <v>213</v>
      </c>
      <c r="AQ8" s="585"/>
      <c r="AR8" s="108" t="s">
        <v>548</v>
      </c>
      <c r="AS8" s="584" t="s">
        <v>214</v>
      </c>
      <c r="AT8" s="585"/>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135" customHeight="1" x14ac:dyDescent="0.25">
      <c r="A9" s="658" t="s">
        <v>961</v>
      </c>
      <c r="B9" s="659" t="s">
        <v>1042</v>
      </c>
      <c r="C9" s="660" t="s">
        <v>1031</v>
      </c>
      <c r="D9" s="528" t="s">
        <v>937</v>
      </c>
      <c r="E9" s="531" t="s">
        <v>962</v>
      </c>
      <c r="F9" s="534">
        <v>1</v>
      </c>
      <c r="G9" s="618" t="s">
        <v>1052</v>
      </c>
      <c r="H9" s="513"/>
      <c r="I9" s="654" t="str">
        <f>IF(D9="","",IF(D9="RG",'Identificación RG'!B21,IF(H9="","",(CONCATENATE(H9," ",$K$2," ",G9," ",$K$3," ",M9," ",$K$4," ",L9)))))</f>
        <v>Posibilidad de afectación Económica y Reputacional por *afectación al desarrollo de las actividades de apoyo de la comunidad institucional *y a los bienes a cargo de la SCRD, debido a la falta de prestación de los servicios administrativos (instalaciones y servicios logísticos) de la SCRD</v>
      </c>
      <c r="J9" s="540" t="s">
        <v>116</v>
      </c>
      <c r="K9" s="667" t="str">
        <f>CONCATENATE(" *",'Identificación RG'!C15," *",'Identificación RG'!E15," *",'Identificación RG'!G15)</f>
        <v xml:space="preserve"> *Falta de recursos economicos  *Incumplimiento  de los contratistas frente a lo contratado *Falta de planeación de los servicios </v>
      </c>
      <c r="L9" s="504"/>
      <c r="M9" s="504"/>
      <c r="N9" s="519" t="s">
        <v>989</v>
      </c>
      <c r="O9" s="522">
        <v>0.95</v>
      </c>
      <c r="P9" s="513" t="s">
        <v>240</v>
      </c>
      <c r="Q9" s="525">
        <f>IF(P9="Muy Alta",100%,IF(P9="Alta",80%,IF(P9="Media",60%,IF(P9="Baja",40%,IF(P9="Muy Baja",20%,"")))))</f>
        <v>0.4</v>
      </c>
      <c r="R9" s="513" t="s">
        <v>247</v>
      </c>
      <c r="S9" s="525">
        <f>IF(R9="Catastrófico",100%,IF(R9="Mayor",80%,IF(R9="Moderado",60%,IF(R9="Menor",40%,IF(R9="Leve",20%,"")))))</f>
        <v>0.2</v>
      </c>
      <c r="T9" s="513" t="s">
        <v>247</v>
      </c>
      <c r="U9" s="525">
        <f>IF(T9="Catastrófico",100%,IF(T9="Mayor",80%,IF(T9="Moderado",60%,IF(T9="Menor",40%,IF(T9="Leve",20%,"")))))</f>
        <v>0.2</v>
      </c>
      <c r="V9" s="546" t="str">
        <f>IF(W9=100%,"Catastrófico",IF(W9=80%,"Mayor",IF(W9=60%,"Moderado",IF(W9=40%,"Menor",IF(W9=20%,"Leve","")))))</f>
        <v>Leve</v>
      </c>
      <c r="W9" s="525">
        <f>IF(AND(S9="",U9=""),"",MAX(S9,U9))</f>
        <v>0.2</v>
      </c>
      <c r="X9" s="525" t="str">
        <f>CONCATENATE(P9,V9)</f>
        <v>BajaLeve</v>
      </c>
      <c r="Y9" s="543"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Bajo</v>
      </c>
      <c r="Z9" s="334">
        <v>1</v>
      </c>
      <c r="AA9" s="459" t="s">
        <v>998</v>
      </c>
      <c r="AB9" s="132"/>
      <c r="AC9" s="131" t="s">
        <v>1002</v>
      </c>
      <c r="AD9" s="148" t="str">
        <f>IF(OR(AE9="Preventivo",AE9="Detectivo"),"Probabilidad",IF(AE9="Correctivo","Impacto",""))</f>
        <v>Probabilidad</v>
      </c>
      <c r="AE9" s="132" t="s">
        <v>222</v>
      </c>
      <c r="AF9" s="153">
        <f>IF(AE9="","",IF(AE9="Preventivo",25%,IF(AE9="Detectivo",15%,IF(AE9="Correctivo",10%))))</f>
        <v>0.25</v>
      </c>
      <c r="AG9" s="132" t="s">
        <v>262</v>
      </c>
      <c r="AH9" s="153">
        <f>IF(AG9="Automático",25%,IF(AG9="Manual",15%,""))</f>
        <v>0.15</v>
      </c>
      <c r="AI9" s="158">
        <f>IF(OR(AF9="",AH9=""),"",AF9+AH9)</f>
        <v>0.4</v>
      </c>
      <c r="AJ9" s="159">
        <f>IFERROR(IF(AD9="Probabilidad",(Q9-(+Q9*AI9)),IF(AD9="Impacto",Q9,"")),"")</f>
        <v>0.24</v>
      </c>
      <c r="AK9" s="159">
        <f>IFERROR(IF(AD9="Impacto",(W9-(W9*AI9)),IF(AD9="Probabilidad",W9,"")),"")</f>
        <v>0.2</v>
      </c>
      <c r="AL9" s="133" t="s">
        <v>224</v>
      </c>
      <c r="AM9" s="133" t="s">
        <v>225</v>
      </c>
      <c r="AN9" s="133" t="s">
        <v>271</v>
      </c>
      <c r="AO9" s="549">
        <f>Q9</f>
        <v>0.4</v>
      </c>
      <c r="AP9" s="549">
        <f>IF(AJ9="","",MIN(AJ9:AJ14))</f>
        <v>0.14399999999999999</v>
      </c>
      <c r="AQ9" s="510" t="str">
        <f>IFERROR(IF(AP9="","",IF(AP9&lt;=0.2,"Muy Baja",IF(AP9&lt;=0.4,"Baja",IF(AP9&lt;=0.6,"Media",IF(AP9&lt;=0.8,"Alta","Muy Alta"))))),"")</f>
        <v>Muy Baja</v>
      </c>
      <c r="AR9" s="549">
        <f>W9</f>
        <v>0.2</v>
      </c>
      <c r="AS9" s="549">
        <f>IF(AK9="","",MIN(AK9:AK14))</f>
        <v>0.2</v>
      </c>
      <c r="AT9" s="510" t="str">
        <f>IFERROR(IF(AS9="","",IF(AS9&lt;=0.2,"Leve",IF(AS9&lt;=0.4,"Menor",IF(AS9&lt;=0.6,"Moderado",IF(AS9&lt;=0.8,"Mayor","Catastrófico"))))),"")</f>
        <v>Leve</v>
      </c>
      <c r="AU9" s="510" t="str">
        <f>Y9</f>
        <v>Bajo</v>
      </c>
      <c r="AV9" s="510"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Bajo</v>
      </c>
      <c r="AW9" s="513" t="s">
        <v>938</v>
      </c>
      <c r="AX9" s="618" t="s">
        <v>1057</v>
      </c>
      <c r="AY9" s="618" t="s">
        <v>1058</v>
      </c>
      <c r="AZ9" s="519" t="s">
        <v>991</v>
      </c>
      <c r="BA9" s="519" t="s">
        <v>992</v>
      </c>
      <c r="BB9" s="575">
        <v>45657</v>
      </c>
      <c r="BC9" s="504"/>
      <c r="BD9" s="504"/>
      <c r="BE9" s="504"/>
      <c r="BF9" s="504"/>
      <c r="BG9" s="504"/>
      <c r="BH9" s="504"/>
      <c r="BI9" s="522"/>
      <c r="BJ9" s="519"/>
      <c r="BK9" s="519"/>
      <c r="BL9" s="572"/>
      <c r="BN9" s="135"/>
      <c r="BO9" s="135"/>
      <c r="BP9" s="135"/>
    </row>
    <row r="10" spans="1:68" s="134" customFormat="1" ht="88.5" customHeight="1" x14ac:dyDescent="0.25">
      <c r="A10" s="658"/>
      <c r="B10" s="659"/>
      <c r="C10" s="660"/>
      <c r="D10" s="529"/>
      <c r="E10" s="532"/>
      <c r="F10" s="662"/>
      <c r="G10" s="619"/>
      <c r="H10" s="514"/>
      <c r="I10" s="550"/>
      <c r="J10" s="541"/>
      <c r="K10" s="668"/>
      <c r="L10" s="505"/>
      <c r="M10" s="505"/>
      <c r="N10" s="576"/>
      <c r="O10" s="579"/>
      <c r="P10" s="514"/>
      <c r="Q10" s="526"/>
      <c r="R10" s="514"/>
      <c r="S10" s="526"/>
      <c r="T10" s="514"/>
      <c r="U10" s="526"/>
      <c r="V10" s="547"/>
      <c r="W10" s="526"/>
      <c r="X10" s="526"/>
      <c r="Y10" s="544"/>
      <c r="Z10" s="335">
        <v>2</v>
      </c>
      <c r="AA10" s="460" t="s">
        <v>990</v>
      </c>
      <c r="AB10" s="382" t="s">
        <v>1039</v>
      </c>
      <c r="AC10" s="450" t="s">
        <v>999</v>
      </c>
      <c r="AD10" s="149" t="str">
        <f t="shared" ref="AD10:AD68" si="0">IF(OR(AE10="Preventivo",AE10="Detectivo"),"Probabilidad",IF(AE10="Correctivo","Impacto",""))</f>
        <v>Probabilidad</v>
      </c>
      <c r="AE10" s="383" t="s">
        <v>222</v>
      </c>
      <c r="AF10" s="154">
        <f t="shared" ref="AF10:AF68" si="1">IF(AE10="","",IF(AE10="Preventivo",25%,IF(AE10="Detectivo",15%,IF(AE10="Correctivo",10%))))</f>
        <v>0.25</v>
      </c>
      <c r="AG10" s="383" t="s">
        <v>262</v>
      </c>
      <c r="AH10" s="156">
        <f t="shared" ref="AH10:AH68" si="2">IF(AG10="Automático",25%,IF(AG10="Manual",15%,""))</f>
        <v>0.15</v>
      </c>
      <c r="AI10" s="160">
        <f t="shared" ref="AI10:AI68" si="3">IF(OR(AF10="",AH10=""),"",AF10+AH10)</f>
        <v>0.4</v>
      </c>
      <c r="AJ10" s="161">
        <f>IFERROR(IF(AND(AD9="Probabilidad",AD10="Probabilidad"),(AJ9-(+AJ9*AI10)),IF(AD10="Probabilidad",(Q9-(+Q9*AI10)),IF(AD10="Impacto",AJ9,""))),"")</f>
        <v>0.14399999999999999</v>
      </c>
      <c r="AK10" s="161">
        <f>IFERROR(IF(AND(AD9="Impacto",AD10="Impacto"),(AK9-(+AK9*AI10)),IF(AD10="Impacto",(W9-(+W9*AI10)),IF(AD10="Probabilidad",AK9,""))),"")</f>
        <v>0.2</v>
      </c>
      <c r="AL10" s="382" t="s">
        <v>224</v>
      </c>
      <c r="AM10" s="382" t="s">
        <v>225</v>
      </c>
      <c r="AN10" s="382" t="s">
        <v>271</v>
      </c>
      <c r="AO10" s="550"/>
      <c r="AP10" s="550"/>
      <c r="AQ10" s="511"/>
      <c r="AR10" s="550"/>
      <c r="AS10" s="550"/>
      <c r="AT10" s="511"/>
      <c r="AU10" s="511"/>
      <c r="AV10" s="511"/>
      <c r="AW10" s="514"/>
      <c r="AX10" s="619"/>
      <c r="AY10" s="619"/>
      <c r="AZ10" s="576"/>
      <c r="BA10" s="576"/>
      <c r="BB10" s="576"/>
      <c r="BC10" s="505"/>
      <c r="BD10" s="505"/>
      <c r="BE10" s="505"/>
      <c r="BF10" s="505"/>
      <c r="BG10" s="505"/>
      <c r="BH10" s="505"/>
      <c r="BI10" s="523"/>
      <c r="BJ10" s="520"/>
      <c r="BK10" s="520"/>
      <c r="BL10" s="573"/>
    </row>
    <row r="11" spans="1:68" s="134" customFormat="1" x14ac:dyDescent="0.25">
      <c r="A11" s="658"/>
      <c r="B11" s="659"/>
      <c r="C11" s="660"/>
      <c r="D11" s="529"/>
      <c r="E11" s="532"/>
      <c r="F11" s="662"/>
      <c r="G11" s="619"/>
      <c r="H11" s="514"/>
      <c r="I11" s="550"/>
      <c r="J11" s="541"/>
      <c r="K11" s="668"/>
      <c r="L11" s="505"/>
      <c r="M11" s="505"/>
      <c r="N11" s="576"/>
      <c r="O11" s="579"/>
      <c r="P11" s="514"/>
      <c r="Q11" s="526"/>
      <c r="R11" s="514"/>
      <c r="S11" s="526"/>
      <c r="T11" s="514"/>
      <c r="U11" s="526"/>
      <c r="V11" s="547"/>
      <c r="W11" s="526"/>
      <c r="X11" s="526"/>
      <c r="Y11" s="544"/>
      <c r="Z11" s="335">
        <v>3</v>
      </c>
      <c r="AA11" s="381"/>
      <c r="AB11" s="383"/>
      <c r="AC11" s="384"/>
      <c r="AD11" s="149" t="str">
        <f t="shared" si="0"/>
        <v/>
      </c>
      <c r="AE11" s="383"/>
      <c r="AF11" s="154" t="str">
        <f t="shared" si="1"/>
        <v/>
      </c>
      <c r="AG11" s="383"/>
      <c r="AH11" s="156" t="str">
        <f t="shared" si="2"/>
        <v/>
      </c>
      <c r="AI11" s="160" t="str">
        <f t="shared" si="3"/>
        <v/>
      </c>
      <c r="AJ11" s="161" t="str">
        <f>IFERROR(IF(AND(AD10="Probabilidad",AD11="Probabilidad"),(AJ10-(+AJ10*AI11)),IF(AND(AD10="Impacto",AD11="Probabilidad"),(AJ9-(+AJ9*AI11)),IF(AD11="Impacto",AJ10,""))),"")</f>
        <v/>
      </c>
      <c r="AK11" s="161" t="str">
        <f>IFERROR(IF(AND(AD10="Impacto",AD11="Impacto"),(AK10-(+AK10*AI11)),IF(AND(AD10="Probabilidad",AD11="Impacto"),(AK9-(+AK9*AI11)),IF(AD11="Probabilidad",AK10,""))),"")</f>
        <v/>
      </c>
      <c r="AL11" s="382"/>
      <c r="AM11" s="382"/>
      <c r="AN11" s="382"/>
      <c r="AO11" s="550"/>
      <c r="AP11" s="550"/>
      <c r="AQ11" s="511"/>
      <c r="AR11" s="550"/>
      <c r="AS11" s="550"/>
      <c r="AT11" s="511"/>
      <c r="AU11" s="511"/>
      <c r="AV11" s="511"/>
      <c r="AW11" s="514"/>
      <c r="AX11" s="619"/>
      <c r="AY11" s="619"/>
      <c r="AZ11" s="576"/>
      <c r="BA11" s="576"/>
      <c r="BB11" s="576"/>
      <c r="BC11" s="505"/>
      <c r="BD11" s="505"/>
      <c r="BE11" s="505"/>
      <c r="BF11" s="505"/>
      <c r="BG11" s="505"/>
      <c r="BH11" s="505"/>
      <c r="BI11" s="523"/>
      <c r="BJ11" s="520"/>
      <c r="BK11" s="520"/>
      <c r="BL11" s="573"/>
    </row>
    <row r="12" spans="1:68" s="134" customFormat="1" x14ac:dyDescent="0.25">
      <c r="A12" s="658"/>
      <c r="B12" s="659"/>
      <c r="C12" s="660"/>
      <c r="D12" s="529"/>
      <c r="E12" s="532"/>
      <c r="F12" s="662"/>
      <c r="G12" s="619"/>
      <c r="H12" s="514"/>
      <c r="I12" s="550"/>
      <c r="J12" s="541"/>
      <c r="K12" s="668"/>
      <c r="L12" s="505"/>
      <c r="M12" s="505"/>
      <c r="N12" s="576"/>
      <c r="O12" s="579"/>
      <c r="P12" s="514"/>
      <c r="Q12" s="526"/>
      <c r="R12" s="514"/>
      <c r="S12" s="526"/>
      <c r="T12" s="514"/>
      <c r="U12" s="526"/>
      <c r="V12" s="547"/>
      <c r="W12" s="526"/>
      <c r="X12" s="526"/>
      <c r="Y12" s="544"/>
      <c r="Z12" s="335">
        <v>4</v>
      </c>
      <c r="AA12" s="384"/>
      <c r="AB12" s="383"/>
      <c r="AC12" s="384"/>
      <c r="AD12" s="149" t="str">
        <f t="shared" si="0"/>
        <v/>
      </c>
      <c r="AE12" s="383"/>
      <c r="AF12" s="154" t="str">
        <f t="shared" si="1"/>
        <v/>
      </c>
      <c r="AG12" s="383"/>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2"/>
      <c r="AM12" s="382"/>
      <c r="AN12" s="382"/>
      <c r="AO12" s="550"/>
      <c r="AP12" s="550"/>
      <c r="AQ12" s="511"/>
      <c r="AR12" s="550"/>
      <c r="AS12" s="550"/>
      <c r="AT12" s="511"/>
      <c r="AU12" s="511"/>
      <c r="AV12" s="511"/>
      <c r="AW12" s="514"/>
      <c r="AX12" s="619"/>
      <c r="AY12" s="619"/>
      <c r="AZ12" s="576"/>
      <c r="BA12" s="576"/>
      <c r="BB12" s="576"/>
      <c r="BC12" s="505"/>
      <c r="BD12" s="505"/>
      <c r="BE12" s="505"/>
      <c r="BF12" s="505"/>
      <c r="BG12" s="505"/>
      <c r="BH12" s="505"/>
      <c r="BI12" s="523"/>
      <c r="BJ12" s="520"/>
      <c r="BK12" s="520"/>
      <c r="BL12" s="573"/>
    </row>
    <row r="13" spans="1:68" s="134" customFormat="1" x14ac:dyDescent="0.25">
      <c r="A13" s="658"/>
      <c r="B13" s="659"/>
      <c r="C13" s="660"/>
      <c r="D13" s="529"/>
      <c r="E13" s="532"/>
      <c r="F13" s="662"/>
      <c r="G13" s="619"/>
      <c r="H13" s="514"/>
      <c r="I13" s="550"/>
      <c r="J13" s="541"/>
      <c r="K13" s="668"/>
      <c r="L13" s="505"/>
      <c r="M13" s="505"/>
      <c r="N13" s="576"/>
      <c r="O13" s="579"/>
      <c r="P13" s="514"/>
      <c r="Q13" s="526"/>
      <c r="R13" s="514"/>
      <c r="S13" s="526"/>
      <c r="T13" s="514"/>
      <c r="U13" s="526"/>
      <c r="V13" s="547"/>
      <c r="W13" s="526"/>
      <c r="X13" s="526"/>
      <c r="Y13" s="544"/>
      <c r="Z13" s="335">
        <v>5</v>
      </c>
      <c r="AA13" s="381"/>
      <c r="AB13" s="383"/>
      <c r="AC13" s="384"/>
      <c r="AD13" s="149" t="str">
        <f t="shared" si="0"/>
        <v/>
      </c>
      <c r="AE13" s="383"/>
      <c r="AF13" s="154" t="str">
        <f t="shared" si="1"/>
        <v/>
      </c>
      <c r="AG13" s="383"/>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2"/>
      <c r="AM13" s="382"/>
      <c r="AN13" s="382"/>
      <c r="AO13" s="550"/>
      <c r="AP13" s="550"/>
      <c r="AQ13" s="511"/>
      <c r="AR13" s="550"/>
      <c r="AS13" s="550"/>
      <c r="AT13" s="511"/>
      <c r="AU13" s="511"/>
      <c r="AV13" s="511"/>
      <c r="AW13" s="514"/>
      <c r="AX13" s="619"/>
      <c r="AY13" s="619"/>
      <c r="AZ13" s="576"/>
      <c r="BA13" s="576"/>
      <c r="BB13" s="576"/>
      <c r="BC13" s="505"/>
      <c r="BD13" s="505"/>
      <c r="BE13" s="505"/>
      <c r="BF13" s="505"/>
      <c r="BG13" s="505"/>
      <c r="BH13" s="505"/>
      <c r="BI13" s="523"/>
      <c r="BJ13" s="520"/>
      <c r="BK13" s="520"/>
      <c r="BL13" s="573"/>
    </row>
    <row r="14" spans="1:68" s="134" customFormat="1" ht="15.75" thickBot="1" x14ac:dyDescent="0.3">
      <c r="A14" s="658"/>
      <c r="B14" s="659"/>
      <c r="C14" s="660"/>
      <c r="D14" s="530"/>
      <c r="E14" s="533"/>
      <c r="F14" s="663"/>
      <c r="G14" s="620"/>
      <c r="H14" s="515"/>
      <c r="I14" s="551"/>
      <c r="J14" s="542"/>
      <c r="K14" s="669"/>
      <c r="L14" s="506"/>
      <c r="M14" s="506"/>
      <c r="N14" s="577"/>
      <c r="O14" s="580"/>
      <c r="P14" s="515"/>
      <c r="Q14" s="527"/>
      <c r="R14" s="515"/>
      <c r="S14" s="527"/>
      <c r="T14" s="515"/>
      <c r="U14" s="527"/>
      <c r="V14" s="548"/>
      <c r="W14" s="527"/>
      <c r="X14" s="527"/>
      <c r="Y14" s="545"/>
      <c r="Z14" s="336">
        <v>6</v>
      </c>
      <c r="AA14" s="385"/>
      <c r="AB14" s="386"/>
      <c r="AC14" s="385"/>
      <c r="AD14" s="150" t="str">
        <f t="shared" si="0"/>
        <v/>
      </c>
      <c r="AE14" s="386"/>
      <c r="AF14" s="155" t="str">
        <f t="shared" si="1"/>
        <v/>
      </c>
      <c r="AG14" s="386"/>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7"/>
      <c r="AM14" s="387"/>
      <c r="AN14" s="387"/>
      <c r="AO14" s="551"/>
      <c r="AP14" s="551"/>
      <c r="AQ14" s="512"/>
      <c r="AR14" s="551"/>
      <c r="AS14" s="551"/>
      <c r="AT14" s="512"/>
      <c r="AU14" s="512"/>
      <c r="AV14" s="512"/>
      <c r="AW14" s="515"/>
      <c r="AX14" s="620"/>
      <c r="AY14" s="620"/>
      <c r="AZ14" s="577"/>
      <c r="BA14" s="577"/>
      <c r="BB14" s="577"/>
      <c r="BC14" s="506"/>
      <c r="BD14" s="506"/>
      <c r="BE14" s="506"/>
      <c r="BF14" s="506"/>
      <c r="BG14" s="506"/>
      <c r="BH14" s="506"/>
      <c r="BI14" s="524"/>
      <c r="BJ14" s="521"/>
      <c r="BK14" s="521"/>
      <c r="BL14" s="574"/>
    </row>
    <row r="15" spans="1:68" s="134" customFormat="1" ht="113.25" customHeight="1" x14ac:dyDescent="0.25">
      <c r="A15" s="658"/>
      <c r="B15" s="659"/>
      <c r="C15" s="660"/>
      <c r="D15" s="528" t="s">
        <v>937</v>
      </c>
      <c r="E15" s="531" t="s">
        <v>962</v>
      </c>
      <c r="F15" s="534">
        <v>2</v>
      </c>
      <c r="G15" s="581" t="s">
        <v>993</v>
      </c>
      <c r="H15" s="513"/>
      <c r="I15" s="651" t="str">
        <f>IF(D15="","",IF(D15="RG",'Identificación RG'!B39,IF(H15="","",(CONCATENATE(H15," ",$K$2," ",G15," ",$K$3," ",M15," ",$K$4," ",L15)))))</f>
        <v>Posibilidad de afectación Reputacional por *incumplimiento en la ejecución del  *Plan Institucional de Gestión Ambiental (PIGA), debido a la falta o inoportunidad de seguimientos y control periódico interno cumplimiento de las actividades
establecidas en los programas de uso eficiente del agua, uso eficiente de la energía, gestión integral de residuos, consumo sostenible, implementación de prácticas sostenibles.</v>
      </c>
      <c r="J15" s="540" t="s">
        <v>116</v>
      </c>
      <c r="K15" s="667" t="str">
        <f>CONCATENATE(" *",'Identificación RG'!C33," *",'Identificación RG'!E33," *",'Identificación RG'!G33)</f>
        <v xml:space="preserve"> *Falta o inoportunidad de seguimientos y control
periódico interno al cumplimiento de las
actividades establecidas en los programas de uso
eficiente del agua, uso eficiente de la energía,
gestión integral de residuos, consumo
sostenible, implementación de
prácticas sostenibles * *</v>
      </c>
      <c r="L15" s="504"/>
      <c r="M15" s="504"/>
      <c r="N15" s="519" t="s">
        <v>1032</v>
      </c>
      <c r="O15" s="522">
        <v>0.9</v>
      </c>
      <c r="P15" s="513" t="s">
        <v>240</v>
      </c>
      <c r="Q15" s="525">
        <f>IF(P15="Muy Alta",100%,IF(P15="Alta",80%,IF(P15="Media",60%,IF(P15="Baja",40%,IF(P15="Muy Baja",20%,"")))))</f>
        <v>0.4</v>
      </c>
      <c r="R15" s="513" t="s">
        <v>247</v>
      </c>
      <c r="S15" s="525">
        <f>IF(R15="Catastrófico",100%,IF(R15="Mayor",80%,IF(R15="Moderado",60%,IF(R15="Menor",40%,IF(R15="Leve",20%,"")))))</f>
        <v>0.2</v>
      </c>
      <c r="T15" s="513" t="s">
        <v>247</v>
      </c>
      <c r="U15" s="525">
        <f>IF(T15="Catastrófico",100%,IF(T15="Mayor",80%,IF(T15="Moderado",60%,IF(T15="Menor",40%,IF(T15="Leve",20%,"")))))</f>
        <v>0.2</v>
      </c>
      <c r="V15" s="546" t="str">
        <f>IF(W15=100%,"Catastrófico",IF(W15=80%,"Mayor",IF(W15=60%,"Moderado",IF(W15=40%,"Menor",IF(W15=20%,"Leve","")))))</f>
        <v>Leve</v>
      </c>
      <c r="W15" s="525">
        <f>IF(AND(S15="",U15=""),"",MAX(S15,U15))</f>
        <v>0.2</v>
      </c>
      <c r="X15" s="525" t="str">
        <f>CONCATENATE(P15,V15)</f>
        <v>BajaLeve</v>
      </c>
      <c r="Y15" s="510"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Bajo</v>
      </c>
      <c r="Z15" s="334">
        <v>1</v>
      </c>
      <c r="AA15" s="461" t="s">
        <v>1049</v>
      </c>
      <c r="AB15" s="132" t="s">
        <v>1039</v>
      </c>
      <c r="AC15" s="143" t="s">
        <v>1000</v>
      </c>
      <c r="AD15" s="148" t="str">
        <f t="shared" si="0"/>
        <v>Probabilidad</v>
      </c>
      <c r="AE15" s="132" t="s">
        <v>222</v>
      </c>
      <c r="AF15" s="153">
        <f t="shared" si="1"/>
        <v>0.25</v>
      </c>
      <c r="AG15" s="132" t="s">
        <v>262</v>
      </c>
      <c r="AH15" s="153">
        <f t="shared" si="2"/>
        <v>0.15</v>
      </c>
      <c r="AI15" s="158">
        <f t="shared" si="3"/>
        <v>0.4</v>
      </c>
      <c r="AJ15" s="159">
        <f>IFERROR(IF(AD15="Probabilidad",(Q15-(+Q15*AI15)),IF(AD15="Impacto",Q15,"")),"")</f>
        <v>0.24</v>
      </c>
      <c r="AK15" s="159">
        <f>IFERROR(IF(AD15="Impacto",(W15-(+W15*AI15)),IF(AD15="Probabilidad",W15,"")),"")</f>
        <v>0.2</v>
      </c>
      <c r="AL15" s="382" t="s">
        <v>224</v>
      </c>
      <c r="AM15" s="382" t="s">
        <v>225</v>
      </c>
      <c r="AN15" s="382" t="s">
        <v>271</v>
      </c>
      <c r="AO15" s="549">
        <f>Q15</f>
        <v>0.4</v>
      </c>
      <c r="AP15" s="549">
        <f>IF(AJ15="","",MIN(AJ15:AJ20))</f>
        <v>0.24</v>
      </c>
      <c r="AQ15" s="510" t="str">
        <f>IFERROR(IF(AP15="","",IF(AP15&lt;=0.2,"Muy Baja",IF(AP15&lt;=0.4,"Baja",IF(AP15&lt;=0.6,"Media",IF(AP15&lt;=0.8,"Alta","Muy Alta"))))),"")</f>
        <v>Baja</v>
      </c>
      <c r="AR15" s="549">
        <f>W15</f>
        <v>0.2</v>
      </c>
      <c r="AS15" s="549">
        <f>IF(AK15="","",MIN(AK15:AK20))</f>
        <v>0.2</v>
      </c>
      <c r="AT15" s="510" t="str">
        <f>IFERROR(IF(AS15="","",IF(AS15&lt;=0.2,"Leve",IF(AS15&lt;=0.4,"Menor",IF(AS15&lt;=0.6,"Moderado",IF(AS15&lt;=0.8,"Mayor","Catastrófico"))))),"")</f>
        <v>Leve</v>
      </c>
      <c r="AU15" s="510" t="str">
        <f>Y15</f>
        <v>Bajo</v>
      </c>
      <c r="AV15" s="510"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Bajo</v>
      </c>
      <c r="AW15" s="513"/>
      <c r="AX15" s="581" t="s">
        <v>1040</v>
      </c>
      <c r="AY15" s="581" t="s">
        <v>1056</v>
      </c>
      <c r="AZ15" s="519" t="s">
        <v>991</v>
      </c>
      <c r="BA15" s="504" t="s">
        <v>1041</v>
      </c>
      <c r="BB15" s="575">
        <v>45657</v>
      </c>
      <c r="BC15" s="504"/>
      <c r="BD15" s="504"/>
      <c r="BE15" s="507"/>
      <c r="BF15" s="507"/>
      <c r="BG15" s="507"/>
      <c r="BH15" s="507"/>
      <c r="BI15" s="507"/>
      <c r="BJ15" s="504"/>
      <c r="BK15" s="504"/>
      <c r="BL15" s="501"/>
    </row>
    <row r="16" spans="1:68" s="134" customFormat="1" x14ac:dyDescent="0.25">
      <c r="A16" s="658"/>
      <c r="B16" s="659"/>
      <c r="C16" s="660"/>
      <c r="D16" s="529"/>
      <c r="E16" s="532"/>
      <c r="F16" s="662"/>
      <c r="G16" s="649"/>
      <c r="H16" s="514"/>
      <c r="I16" s="652"/>
      <c r="J16" s="541"/>
      <c r="K16" s="668"/>
      <c r="L16" s="505"/>
      <c r="M16" s="505"/>
      <c r="N16" s="576"/>
      <c r="O16" s="579"/>
      <c r="P16" s="514"/>
      <c r="Q16" s="526"/>
      <c r="R16" s="514"/>
      <c r="S16" s="526"/>
      <c r="T16" s="514"/>
      <c r="U16" s="526"/>
      <c r="V16" s="547"/>
      <c r="W16" s="526"/>
      <c r="X16" s="526"/>
      <c r="Y16" s="511"/>
      <c r="Z16" s="335">
        <v>2</v>
      </c>
      <c r="AA16" s="384"/>
      <c r="AB16" s="383"/>
      <c r="AC16" s="384"/>
      <c r="AD16" s="342" t="str">
        <f>IF(OR(AE16="Preventivo",AE16="Detectivo"),"Probabilidad",IF(AE16="Correctivo","Impacto",""))</f>
        <v/>
      </c>
      <c r="AE16" s="382"/>
      <c r="AF16" s="154" t="str">
        <f t="shared" si="1"/>
        <v/>
      </c>
      <c r="AG16" s="382"/>
      <c r="AH16" s="156" t="str">
        <f t="shared" si="2"/>
        <v/>
      </c>
      <c r="AI16" s="160" t="str">
        <f t="shared" si="3"/>
        <v/>
      </c>
      <c r="AJ16" s="343" t="str">
        <f>IFERROR(IF(AND(AD15="Probabilidad",AD16="Probabilidad"),(AJ15-(+AJ15*AI16)),IF(AD16="Probabilidad",(Q15-(+Q15*AI16)),IF(AD16="Impacto",AJ15,""))),"")</f>
        <v/>
      </c>
      <c r="AK16" s="343" t="str">
        <f>IFERROR(IF(AND(AD15="Impacto",AD16="Impacto"),(AK15-(+AK15*AI16)),IF(AD16="Impacto",(W15-(+W15*AI16)),IF(AD16="Probabilidad",AK15,""))),"")</f>
        <v/>
      </c>
      <c r="AL16" s="382"/>
      <c r="AM16" s="382"/>
      <c r="AN16" s="382"/>
      <c r="AO16" s="550"/>
      <c r="AP16" s="550"/>
      <c r="AQ16" s="511"/>
      <c r="AR16" s="550"/>
      <c r="AS16" s="550"/>
      <c r="AT16" s="511"/>
      <c r="AU16" s="511"/>
      <c r="AV16" s="511"/>
      <c r="AW16" s="514"/>
      <c r="AX16" s="582"/>
      <c r="AY16" s="582"/>
      <c r="AZ16" s="576"/>
      <c r="BA16" s="505"/>
      <c r="BB16" s="576"/>
      <c r="BC16" s="505"/>
      <c r="BD16" s="505"/>
      <c r="BE16" s="508"/>
      <c r="BF16" s="508"/>
      <c r="BG16" s="508"/>
      <c r="BH16" s="508"/>
      <c r="BI16" s="508"/>
      <c r="BJ16" s="505"/>
      <c r="BK16" s="505"/>
      <c r="BL16" s="502"/>
    </row>
    <row r="17" spans="1:64" s="134" customFormat="1" x14ac:dyDescent="0.25">
      <c r="A17" s="658"/>
      <c r="B17" s="659"/>
      <c r="C17" s="660"/>
      <c r="D17" s="529"/>
      <c r="E17" s="532"/>
      <c r="F17" s="662"/>
      <c r="G17" s="649"/>
      <c r="H17" s="514"/>
      <c r="I17" s="652"/>
      <c r="J17" s="541"/>
      <c r="K17" s="668"/>
      <c r="L17" s="505"/>
      <c r="M17" s="505"/>
      <c r="N17" s="576"/>
      <c r="O17" s="579"/>
      <c r="P17" s="514"/>
      <c r="Q17" s="526"/>
      <c r="R17" s="514"/>
      <c r="S17" s="526"/>
      <c r="T17" s="514"/>
      <c r="U17" s="526"/>
      <c r="V17" s="547"/>
      <c r="W17" s="526"/>
      <c r="X17" s="526"/>
      <c r="Y17" s="511"/>
      <c r="Z17" s="335">
        <v>3</v>
      </c>
      <c r="AA17" s="384"/>
      <c r="AB17" s="383"/>
      <c r="AC17" s="384"/>
      <c r="AD17" s="149" t="str">
        <f>IF(OR(AE17="Preventivo",AE17="Detectivo"),"Probabilidad",IF(AE17="Correctivo","Impacto",""))</f>
        <v/>
      </c>
      <c r="AE17" s="383"/>
      <c r="AF17" s="154" t="str">
        <f t="shared" si="1"/>
        <v/>
      </c>
      <c r="AG17" s="383"/>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2"/>
      <c r="AM17" s="382"/>
      <c r="AN17" s="382"/>
      <c r="AO17" s="550"/>
      <c r="AP17" s="550"/>
      <c r="AQ17" s="511"/>
      <c r="AR17" s="550"/>
      <c r="AS17" s="550"/>
      <c r="AT17" s="511"/>
      <c r="AU17" s="511"/>
      <c r="AV17" s="511"/>
      <c r="AW17" s="514"/>
      <c r="AX17" s="582"/>
      <c r="AY17" s="582"/>
      <c r="AZ17" s="576"/>
      <c r="BA17" s="505"/>
      <c r="BB17" s="576"/>
      <c r="BC17" s="505"/>
      <c r="BD17" s="505"/>
      <c r="BE17" s="508"/>
      <c r="BF17" s="508"/>
      <c r="BG17" s="508"/>
      <c r="BH17" s="508"/>
      <c r="BI17" s="508"/>
      <c r="BJ17" s="505"/>
      <c r="BK17" s="505"/>
      <c r="BL17" s="502"/>
    </row>
    <row r="18" spans="1:64" s="134" customFormat="1" x14ac:dyDescent="0.25">
      <c r="A18" s="658"/>
      <c r="B18" s="659"/>
      <c r="C18" s="660"/>
      <c r="D18" s="529"/>
      <c r="E18" s="532"/>
      <c r="F18" s="662"/>
      <c r="G18" s="649"/>
      <c r="H18" s="514"/>
      <c r="I18" s="652"/>
      <c r="J18" s="541"/>
      <c r="K18" s="668"/>
      <c r="L18" s="505"/>
      <c r="M18" s="505"/>
      <c r="N18" s="576"/>
      <c r="O18" s="579"/>
      <c r="P18" s="514"/>
      <c r="Q18" s="526"/>
      <c r="R18" s="514"/>
      <c r="S18" s="526"/>
      <c r="T18" s="514"/>
      <c r="U18" s="526"/>
      <c r="V18" s="547"/>
      <c r="W18" s="526"/>
      <c r="X18" s="526"/>
      <c r="Y18" s="511"/>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50"/>
      <c r="AP18" s="550"/>
      <c r="AQ18" s="511"/>
      <c r="AR18" s="550"/>
      <c r="AS18" s="550"/>
      <c r="AT18" s="511"/>
      <c r="AU18" s="511"/>
      <c r="AV18" s="511"/>
      <c r="AW18" s="514"/>
      <c r="AX18" s="582"/>
      <c r="AY18" s="582"/>
      <c r="AZ18" s="576"/>
      <c r="BA18" s="505"/>
      <c r="BB18" s="576"/>
      <c r="BC18" s="505"/>
      <c r="BD18" s="505"/>
      <c r="BE18" s="508"/>
      <c r="BF18" s="508"/>
      <c r="BG18" s="508"/>
      <c r="BH18" s="508"/>
      <c r="BI18" s="508"/>
      <c r="BJ18" s="505"/>
      <c r="BK18" s="505"/>
      <c r="BL18" s="502"/>
    </row>
    <row r="19" spans="1:64" s="134" customFormat="1" x14ac:dyDescent="0.25">
      <c r="A19" s="658"/>
      <c r="B19" s="659"/>
      <c r="C19" s="660"/>
      <c r="D19" s="529"/>
      <c r="E19" s="532"/>
      <c r="F19" s="662"/>
      <c r="G19" s="649"/>
      <c r="H19" s="514"/>
      <c r="I19" s="652"/>
      <c r="J19" s="541"/>
      <c r="K19" s="668"/>
      <c r="L19" s="505"/>
      <c r="M19" s="505"/>
      <c r="N19" s="576"/>
      <c r="O19" s="579"/>
      <c r="P19" s="514"/>
      <c r="Q19" s="526"/>
      <c r="R19" s="514"/>
      <c r="S19" s="526"/>
      <c r="T19" s="514"/>
      <c r="U19" s="526"/>
      <c r="V19" s="547"/>
      <c r="W19" s="526"/>
      <c r="X19" s="526"/>
      <c r="Y19" s="511"/>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50"/>
      <c r="AP19" s="550"/>
      <c r="AQ19" s="511"/>
      <c r="AR19" s="550"/>
      <c r="AS19" s="550"/>
      <c r="AT19" s="511"/>
      <c r="AU19" s="511"/>
      <c r="AV19" s="511"/>
      <c r="AW19" s="514"/>
      <c r="AX19" s="582"/>
      <c r="AY19" s="582"/>
      <c r="AZ19" s="576"/>
      <c r="BA19" s="505"/>
      <c r="BB19" s="576"/>
      <c r="BC19" s="505"/>
      <c r="BD19" s="505"/>
      <c r="BE19" s="508"/>
      <c r="BF19" s="508"/>
      <c r="BG19" s="508"/>
      <c r="BH19" s="508"/>
      <c r="BI19" s="508"/>
      <c r="BJ19" s="505"/>
      <c r="BK19" s="505"/>
      <c r="BL19" s="502"/>
    </row>
    <row r="20" spans="1:64" s="134" customFormat="1" ht="69.75" customHeight="1" thickBot="1" x14ac:dyDescent="0.3">
      <c r="A20" s="658"/>
      <c r="B20" s="659"/>
      <c r="C20" s="660"/>
      <c r="D20" s="530"/>
      <c r="E20" s="533"/>
      <c r="F20" s="663"/>
      <c r="G20" s="650"/>
      <c r="H20" s="515"/>
      <c r="I20" s="653"/>
      <c r="J20" s="542"/>
      <c r="K20" s="669"/>
      <c r="L20" s="506"/>
      <c r="M20" s="506"/>
      <c r="N20" s="577"/>
      <c r="O20" s="580"/>
      <c r="P20" s="515"/>
      <c r="Q20" s="527"/>
      <c r="R20" s="515"/>
      <c r="S20" s="527"/>
      <c r="T20" s="515"/>
      <c r="U20" s="527"/>
      <c r="V20" s="548"/>
      <c r="W20" s="527"/>
      <c r="X20" s="527"/>
      <c r="Y20" s="512"/>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51"/>
      <c r="AP20" s="551"/>
      <c r="AQ20" s="512"/>
      <c r="AR20" s="551"/>
      <c r="AS20" s="551"/>
      <c r="AT20" s="512"/>
      <c r="AU20" s="512"/>
      <c r="AV20" s="512"/>
      <c r="AW20" s="515"/>
      <c r="AX20" s="583"/>
      <c r="AY20" s="583"/>
      <c r="AZ20" s="577"/>
      <c r="BA20" s="506"/>
      <c r="BB20" s="577"/>
      <c r="BC20" s="506"/>
      <c r="BD20" s="506"/>
      <c r="BE20" s="509"/>
      <c r="BF20" s="509"/>
      <c r="BG20" s="509"/>
      <c r="BH20" s="509"/>
      <c r="BI20" s="509"/>
      <c r="BJ20" s="506"/>
      <c r="BK20" s="506"/>
      <c r="BL20" s="503"/>
    </row>
    <row r="21" spans="1:64" s="134" customFormat="1" ht="83.25" customHeight="1" x14ac:dyDescent="0.25">
      <c r="A21" s="658"/>
      <c r="B21" s="659"/>
      <c r="C21" s="660"/>
      <c r="D21" s="528" t="s">
        <v>937</v>
      </c>
      <c r="E21" s="531" t="s">
        <v>962</v>
      </c>
      <c r="F21" s="534">
        <v>3</v>
      </c>
      <c r="G21" s="581" t="s">
        <v>1001</v>
      </c>
      <c r="H21" s="513"/>
      <c r="I21" s="537" t="str">
        <f>IF(D21="","",IF(D21="RG",'Identificación RG'!B56,IF(H21="","",(CONCATENATE(H21," ",$K$2," ",G21," ",$K$3," ",M21," ",$K$4," ",L21)))))</f>
        <v>Posibilidad de afectación Económica y Reputacional por *pérdida o daño de bienes muebles e inmuebles *y detrimento patrimonial, debido a adquisiones sin controlar, registrar y/o ejecutar</v>
      </c>
      <c r="J21" s="540" t="s">
        <v>116</v>
      </c>
      <c r="K21" s="667" t="str">
        <f>CONCATENATE(" *",'Identificación RG'!C51," *",'Identificación RG'!E51," *",'Identificación RG'!G51)</f>
        <v xml:space="preserve"> *Incumplimiento de los procedimientos, lineamientos y normativa vigente por parte de los servidores publicos y proveedores de servicios contratados por la SCRD *Falta de reporte para ingreso de lo bienes adquiridos por parte de las areas Falta de uso y ejecución de los bienes contratados y/o solicitados por las areas *Falta de reporte de perdida o daño de los bienes</v>
      </c>
      <c r="L21" s="504"/>
      <c r="M21" s="504"/>
      <c r="N21" s="519" t="s">
        <v>1053</v>
      </c>
      <c r="O21" s="673">
        <v>0.9</v>
      </c>
      <c r="P21" s="513" t="s">
        <v>220</v>
      </c>
      <c r="Q21" s="525">
        <f>IF(P21="Muy Alta",100%,IF(P21="Alta",80%,IF(P21="Media",60%,IF(P21="Baja",40%,IF(P21="Muy Baja",20%,"")))))</f>
        <v>0.6</v>
      </c>
      <c r="R21" s="513" t="s">
        <v>55</v>
      </c>
      <c r="S21" s="525">
        <f>IF(R21="Catastrófico",100%,IF(R21="Mayor",80%,IF(R21="Moderado",60%,IF(R21="Menor",40%,IF(R21="Leve",20%,"")))))</f>
        <v>0.4</v>
      </c>
      <c r="T21" s="513" t="s">
        <v>55</v>
      </c>
      <c r="U21" s="525">
        <f>IF(T21="Catastrófico",100%,IF(T21="Mayor",80%,IF(T21="Moderado",60%,IF(T21="Menor",40%,IF(T21="Leve",20%,"")))))</f>
        <v>0.4</v>
      </c>
      <c r="V21" s="546" t="str">
        <f>IF(W21=100%,"Catastrófico",IF(W21=80%,"Mayor",IF(W21=60%,"Moderado",IF(W21=40%,"Menor",IF(W21=20%,"Leve","")))))</f>
        <v>Menor</v>
      </c>
      <c r="W21" s="525">
        <f>IF(AND(S21="",U21=""),"",MAX(S21,U21))</f>
        <v>0.4</v>
      </c>
      <c r="X21" s="525" t="str">
        <f>CONCATENATE(P21,V21)</f>
        <v>MediaMenor</v>
      </c>
      <c r="Y21" s="510"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Moderado</v>
      </c>
      <c r="Z21" s="334">
        <v>1</v>
      </c>
      <c r="AA21" s="384" t="s">
        <v>1013</v>
      </c>
      <c r="AB21" s="390"/>
      <c r="AC21" s="391" t="s">
        <v>1015</v>
      </c>
      <c r="AD21" s="148" t="str">
        <f t="shared" si="0"/>
        <v>Probabilidad</v>
      </c>
      <c r="AE21" s="132" t="s">
        <v>222</v>
      </c>
      <c r="AF21" s="153">
        <f t="shared" si="1"/>
        <v>0.25</v>
      </c>
      <c r="AG21" s="132" t="s">
        <v>262</v>
      </c>
      <c r="AH21" s="153">
        <f t="shared" si="2"/>
        <v>0.15</v>
      </c>
      <c r="AI21" s="158">
        <f t="shared" si="3"/>
        <v>0.4</v>
      </c>
      <c r="AJ21" s="159">
        <f>IFERROR(IF(AD21="Probabilidad",(Q21-(+Q21*AI21)),IF(AD21="Impacto",Q21,"")),"")</f>
        <v>0.36</v>
      </c>
      <c r="AK21" s="159">
        <f>IFERROR(IF(AD21="Impacto",(W21-(+W21*AI21)),IF(AD21="Probabilidad",W21,"")),"")</f>
        <v>0.4</v>
      </c>
      <c r="AL21" s="133" t="s">
        <v>224</v>
      </c>
      <c r="AM21" s="133" t="s">
        <v>269</v>
      </c>
      <c r="AN21" s="133" t="s">
        <v>271</v>
      </c>
      <c r="AO21" s="549">
        <f>Q21</f>
        <v>0.6</v>
      </c>
      <c r="AP21" s="549">
        <f>IF(AJ21="","",MIN(AJ21:AJ26))</f>
        <v>0.1764</v>
      </c>
      <c r="AQ21" s="510" t="str">
        <f>IFERROR(IF(AP21="","",IF(AP21&lt;=0.2,"Muy Baja",IF(AP21&lt;=0.4,"Baja",IF(AP21&lt;=0.6,"Media",IF(AP21&lt;=0.8,"Alta","Muy Alta"))))),"")</f>
        <v>Muy Baja</v>
      </c>
      <c r="AR21" s="549">
        <f>W21</f>
        <v>0.4</v>
      </c>
      <c r="AS21" s="549">
        <f>IF(AK21="","",MIN(AK21:AK26))</f>
        <v>0.4</v>
      </c>
      <c r="AT21" s="510" t="str">
        <f>IFERROR(IF(AS21="","",IF(AS21&lt;=0.2,"Leve",IF(AS21&lt;=0.4,"Menor",IF(AS21&lt;=0.6,"Moderado",IF(AS21&lt;=0.8,"Mayor","Catastrófico"))))),"")</f>
        <v>Menor</v>
      </c>
      <c r="AU21" s="510" t="str">
        <f>Y21</f>
        <v>Moderado</v>
      </c>
      <c r="AV21" s="510"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Bajo</v>
      </c>
      <c r="AW21" s="513"/>
      <c r="AX21" s="581" t="s">
        <v>1054</v>
      </c>
      <c r="AY21" s="581" t="s">
        <v>1055</v>
      </c>
      <c r="AZ21" s="519" t="s">
        <v>991</v>
      </c>
      <c r="BA21" s="504" t="s">
        <v>1018</v>
      </c>
      <c r="BB21" s="575">
        <v>45657</v>
      </c>
      <c r="BC21" s="504"/>
      <c r="BD21" s="504"/>
      <c r="BE21" s="507"/>
      <c r="BF21" s="507"/>
      <c r="BG21" s="507"/>
      <c r="BH21" s="507"/>
      <c r="BI21" s="507"/>
      <c r="BJ21" s="504"/>
      <c r="BK21" s="504"/>
      <c r="BL21" s="501"/>
    </row>
    <row r="22" spans="1:64" s="134" customFormat="1" ht="75.75" customHeight="1" x14ac:dyDescent="0.25">
      <c r="A22" s="658"/>
      <c r="B22" s="659"/>
      <c r="C22" s="660"/>
      <c r="D22" s="529"/>
      <c r="E22" s="532"/>
      <c r="F22" s="535"/>
      <c r="G22" s="643"/>
      <c r="H22" s="514"/>
      <c r="I22" s="538"/>
      <c r="J22" s="541"/>
      <c r="K22" s="668"/>
      <c r="L22" s="505"/>
      <c r="M22" s="505"/>
      <c r="N22" s="576"/>
      <c r="O22" s="674"/>
      <c r="P22" s="514"/>
      <c r="Q22" s="526"/>
      <c r="R22" s="514"/>
      <c r="S22" s="526"/>
      <c r="T22" s="514"/>
      <c r="U22" s="526"/>
      <c r="V22" s="547"/>
      <c r="W22" s="526"/>
      <c r="X22" s="526"/>
      <c r="Y22" s="511"/>
      <c r="Z22" s="335">
        <v>2</v>
      </c>
      <c r="AA22" s="384" t="s">
        <v>1014</v>
      </c>
      <c r="AB22" s="390"/>
      <c r="AC22" s="391" t="s">
        <v>1003</v>
      </c>
      <c r="AD22" s="149" t="str">
        <f t="shared" si="0"/>
        <v>Probabilidad</v>
      </c>
      <c r="AE22" s="390" t="s">
        <v>257</v>
      </c>
      <c r="AF22" s="154">
        <f t="shared" si="1"/>
        <v>0.15</v>
      </c>
      <c r="AG22" s="390" t="s">
        <v>262</v>
      </c>
      <c r="AH22" s="156">
        <f t="shared" si="2"/>
        <v>0.15</v>
      </c>
      <c r="AI22" s="160">
        <f t="shared" si="3"/>
        <v>0.3</v>
      </c>
      <c r="AJ22" s="161">
        <f>IFERROR(IF(AND(AD21="Probabilidad",AD22="Probabilidad"),(AJ21-(+AJ21*AI22)),IF(AD22="Probabilidad",(Q21-(+Q21*AI22)),IF(AD22="Impacto",AJ21,""))),"")</f>
        <v>0.252</v>
      </c>
      <c r="AK22" s="161">
        <f>IFERROR(IF(AND(AD21="Impacto",AD22="Impacto"),(AK21-(+AK21*AI22)),IF(AD22="Impacto",(W21-(+W21*AI22)),IF(AD22="Probabilidad",AK21,""))),"")</f>
        <v>0.4</v>
      </c>
      <c r="AL22" s="392" t="s">
        <v>224</v>
      </c>
      <c r="AM22" s="392" t="s">
        <v>269</v>
      </c>
      <c r="AN22" s="392" t="s">
        <v>271</v>
      </c>
      <c r="AO22" s="550"/>
      <c r="AP22" s="550"/>
      <c r="AQ22" s="511"/>
      <c r="AR22" s="550"/>
      <c r="AS22" s="550"/>
      <c r="AT22" s="511"/>
      <c r="AU22" s="511"/>
      <c r="AV22" s="511"/>
      <c r="AW22" s="514"/>
      <c r="AX22" s="582"/>
      <c r="AY22" s="582"/>
      <c r="AZ22" s="576"/>
      <c r="BA22" s="505"/>
      <c r="BB22" s="576"/>
      <c r="BC22" s="505"/>
      <c r="BD22" s="505"/>
      <c r="BE22" s="508"/>
      <c r="BF22" s="508"/>
      <c r="BG22" s="508"/>
      <c r="BH22" s="508"/>
      <c r="BI22" s="508"/>
      <c r="BJ22" s="505"/>
      <c r="BK22" s="505"/>
      <c r="BL22" s="502"/>
    </row>
    <row r="23" spans="1:64" s="134" customFormat="1" ht="70.5" customHeight="1" thickBot="1" x14ac:dyDescent="0.3">
      <c r="A23" s="658"/>
      <c r="B23" s="659"/>
      <c r="C23" s="660"/>
      <c r="D23" s="529"/>
      <c r="E23" s="532"/>
      <c r="F23" s="535"/>
      <c r="G23" s="643"/>
      <c r="H23" s="514"/>
      <c r="I23" s="538"/>
      <c r="J23" s="541"/>
      <c r="K23" s="668"/>
      <c r="L23" s="505"/>
      <c r="M23" s="505"/>
      <c r="N23" s="576"/>
      <c r="O23" s="674"/>
      <c r="P23" s="514"/>
      <c r="Q23" s="526"/>
      <c r="R23" s="514"/>
      <c r="S23" s="526"/>
      <c r="T23" s="514"/>
      <c r="U23" s="526"/>
      <c r="V23" s="547"/>
      <c r="W23" s="526"/>
      <c r="X23" s="526"/>
      <c r="Y23" s="511"/>
      <c r="Z23" s="335">
        <v>3</v>
      </c>
      <c r="AA23" s="384" t="s">
        <v>1017</v>
      </c>
      <c r="AB23" s="390"/>
      <c r="AC23" s="391" t="s">
        <v>1016</v>
      </c>
      <c r="AD23" s="149" t="str">
        <f t="shared" si="0"/>
        <v>Probabilidad</v>
      </c>
      <c r="AE23" s="390" t="s">
        <v>257</v>
      </c>
      <c r="AF23" s="154">
        <f t="shared" si="1"/>
        <v>0.15</v>
      </c>
      <c r="AG23" s="390" t="s">
        <v>262</v>
      </c>
      <c r="AH23" s="156">
        <f t="shared" si="2"/>
        <v>0.15</v>
      </c>
      <c r="AI23" s="160">
        <f t="shared" si="3"/>
        <v>0.3</v>
      </c>
      <c r="AJ23" s="161">
        <f>IFERROR(IF(AND(AD22="Probabilidad",AD23="Probabilidad"),(AJ22-(+AJ22*AI23)),IF(AND(AD22="Impacto",AD23="Probabilidad"),(AJ21-(+AJ21*AI23)),IF(AD23="Impacto",AJ22,""))),"")</f>
        <v>0.1764</v>
      </c>
      <c r="AK23" s="161">
        <f>IFERROR(IF(AND(AD22="Impacto",AD23="Impacto"),(AK22-(+AK22*AI23)),IF(AND(AD22="Probabilidad",AD23="Impacto"),(AK21-(+AK21*AI23)),IF(AD23="Probabilidad",AK22,""))),"")</f>
        <v>0.4</v>
      </c>
      <c r="AL23" s="392" t="s">
        <v>224</v>
      </c>
      <c r="AM23" s="392" t="s">
        <v>269</v>
      </c>
      <c r="AN23" s="392" t="s">
        <v>271</v>
      </c>
      <c r="AO23" s="550"/>
      <c r="AP23" s="550"/>
      <c r="AQ23" s="511"/>
      <c r="AR23" s="550"/>
      <c r="AS23" s="550"/>
      <c r="AT23" s="511"/>
      <c r="AU23" s="511"/>
      <c r="AV23" s="511"/>
      <c r="AW23" s="514"/>
      <c r="AX23" s="582"/>
      <c r="AY23" s="582"/>
      <c r="AZ23" s="576"/>
      <c r="BA23" s="505"/>
      <c r="BB23" s="576"/>
      <c r="BC23" s="505"/>
      <c r="BD23" s="505"/>
      <c r="BE23" s="508"/>
      <c r="BF23" s="508"/>
      <c r="BG23" s="508"/>
      <c r="BH23" s="508"/>
      <c r="BI23" s="508"/>
      <c r="BJ23" s="505"/>
      <c r="BK23" s="505"/>
      <c r="BL23" s="502"/>
    </row>
    <row r="24" spans="1:64" s="134" customFormat="1" x14ac:dyDescent="0.25">
      <c r="A24" s="658"/>
      <c r="B24" s="659"/>
      <c r="C24" s="660"/>
      <c r="D24" s="529"/>
      <c r="E24" s="532"/>
      <c r="F24" s="535"/>
      <c r="G24" s="643"/>
      <c r="H24" s="514"/>
      <c r="I24" s="538"/>
      <c r="J24" s="541"/>
      <c r="K24" s="668"/>
      <c r="L24" s="505"/>
      <c r="M24" s="505"/>
      <c r="N24" s="576"/>
      <c r="O24" s="674"/>
      <c r="P24" s="514"/>
      <c r="Q24" s="526"/>
      <c r="R24" s="514"/>
      <c r="S24" s="526"/>
      <c r="T24" s="514"/>
      <c r="U24" s="526"/>
      <c r="V24" s="547"/>
      <c r="W24" s="526"/>
      <c r="X24" s="526"/>
      <c r="Y24" s="511"/>
      <c r="Z24" s="335">
        <v>4</v>
      </c>
      <c r="AA24" s="143"/>
      <c r="AB24" s="144"/>
      <c r="AC24" s="345"/>
      <c r="AD24" s="149" t="str">
        <f t="shared" si="0"/>
        <v/>
      </c>
      <c r="AE24" s="390"/>
      <c r="AF24" s="154" t="str">
        <f t="shared" si="1"/>
        <v/>
      </c>
      <c r="AG24" s="390"/>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2"/>
      <c r="AM24" s="392"/>
      <c r="AN24" s="392"/>
      <c r="AO24" s="550"/>
      <c r="AP24" s="550"/>
      <c r="AQ24" s="511"/>
      <c r="AR24" s="550"/>
      <c r="AS24" s="550"/>
      <c r="AT24" s="511"/>
      <c r="AU24" s="511"/>
      <c r="AV24" s="511"/>
      <c r="AW24" s="514"/>
      <c r="AX24" s="582"/>
      <c r="AY24" s="582"/>
      <c r="AZ24" s="576"/>
      <c r="BA24" s="505"/>
      <c r="BB24" s="576"/>
      <c r="BC24" s="505"/>
      <c r="BD24" s="505"/>
      <c r="BE24" s="508"/>
      <c r="BF24" s="508"/>
      <c r="BG24" s="508"/>
      <c r="BH24" s="508"/>
      <c r="BI24" s="508"/>
      <c r="BJ24" s="505"/>
      <c r="BK24" s="505"/>
      <c r="BL24" s="502"/>
    </row>
    <row r="25" spans="1:64" s="134" customFormat="1" x14ac:dyDescent="0.25">
      <c r="A25" s="658"/>
      <c r="B25" s="659"/>
      <c r="C25" s="660"/>
      <c r="D25" s="529"/>
      <c r="E25" s="532"/>
      <c r="F25" s="535"/>
      <c r="G25" s="643"/>
      <c r="H25" s="514"/>
      <c r="I25" s="538"/>
      <c r="J25" s="541"/>
      <c r="K25" s="668"/>
      <c r="L25" s="505"/>
      <c r="M25" s="505"/>
      <c r="N25" s="576"/>
      <c r="O25" s="674"/>
      <c r="P25" s="514"/>
      <c r="Q25" s="526"/>
      <c r="R25" s="514"/>
      <c r="S25" s="526"/>
      <c r="T25" s="514"/>
      <c r="U25" s="526"/>
      <c r="V25" s="547"/>
      <c r="W25" s="526"/>
      <c r="X25" s="526"/>
      <c r="Y25" s="511"/>
      <c r="Z25" s="335">
        <v>5</v>
      </c>
      <c r="AA25" s="391"/>
      <c r="AB25" s="390"/>
      <c r="AC25" s="391"/>
      <c r="AD25" s="149" t="str">
        <f t="shared" si="0"/>
        <v/>
      </c>
      <c r="AE25" s="390"/>
      <c r="AF25" s="154" t="str">
        <f t="shared" si="1"/>
        <v/>
      </c>
      <c r="AG25" s="390"/>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2"/>
      <c r="AM25" s="392"/>
      <c r="AN25" s="392"/>
      <c r="AO25" s="550"/>
      <c r="AP25" s="550"/>
      <c r="AQ25" s="511"/>
      <c r="AR25" s="550"/>
      <c r="AS25" s="550"/>
      <c r="AT25" s="511"/>
      <c r="AU25" s="511"/>
      <c r="AV25" s="511"/>
      <c r="AW25" s="514"/>
      <c r="AX25" s="582"/>
      <c r="AY25" s="582"/>
      <c r="AZ25" s="576"/>
      <c r="BA25" s="505"/>
      <c r="BB25" s="576"/>
      <c r="BC25" s="505"/>
      <c r="BD25" s="505"/>
      <c r="BE25" s="508"/>
      <c r="BF25" s="508"/>
      <c r="BG25" s="508"/>
      <c r="BH25" s="508"/>
      <c r="BI25" s="508"/>
      <c r="BJ25" s="505"/>
      <c r="BK25" s="505"/>
      <c r="BL25" s="502"/>
    </row>
    <row r="26" spans="1:64" s="134" customFormat="1" ht="15.75" thickBot="1" x14ac:dyDescent="0.3">
      <c r="A26" s="658"/>
      <c r="B26" s="659"/>
      <c r="C26" s="660"/>
      <c r="D26" s="530"/>
      <c r="E26" s="533"/>
      <c r="F26" s="536"/>
      <c r="G26" s="644"/>
      <c r="H26" s="515"/>
      <c r="I26" s="539"/>
      <c r="J26" s="542"/>
      <c r="K26" s="669"/>
      <c r="L26" s="506"/>
      <c r="M26" s="506"/>
      <c r="N26" s="577"/>
      <c r="O26" s="675"/>
      <c r="P26" s="515"/>
      <c r="Q26" s="527"/>
      <c r="R26" s="515"/>
      <c r="S26" s="527"/>
      <c r="T26" s="515"/>
      <c r="U26" s="527"/>
      <c r="V26" s="548"/>
      <c r="W26" s="527"/>
      <c r="X26" s="527"/>
      <c r="Y26" s="512"/>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51"/>
      <c r="AP26" s="551"/>
      <c r="AQ26" s="512"/>
      <c r="AR26" s="551"/>
      <c r="AS26" s="551"/>
      <c r="AT26" s="512"/>
      <c r="AU26" s="512"/>
      <c r="AV26" s="512"/>
      <c r="AW26" s="515"/>
      <c r="AX26" s="583"/>
      <c r="AY26" s="583"/>
      <c r="AZ26" s="577"/>
      <c r="BA26" s="506"/>
      <c r="BB26" s="577"/>
      <c r="BC26" s="506"/>
      <c r="BD26" s="506"/>
      <c r="BE26" s="509"/>
      <c r="BF26" s="509"/>
      <c r="BG26" s="509"/>
      <c r="BH26" s="509"/>
      <c r="BI26" s="509"/>
      <c r="BJ26" s="506"/>
      <c r="BK26" s="506"/>
      <c r="BL26" s="503"/>
    </row>
    <row r="27" spans="1:64" s="134" customFormat="1" x14ac:dyDescent="0.25">
      <c r="A27" s="658"/>
      <c r="B27" s="659"/>
      <c r="C27" s="660"/>
      <c r="D27" s="528"/>
      <c r="E27" s="531"/>
      <c r="F27" s="534"/>
      <c r="G27" s="504"/>
      <c r="H27" s="513"/>
      <c r="I27" s="537" t="str">
        <f>IF(D27="","",IF(D27="RG",'Identificación RG'!B73,IF(H27="","",(CONCATENATE(H27," ",$K$2," ",G27," ",$K$3," ",M27," ",$K$4," ",L27)))))</f>
        <v/>
      </c>
      <c r="J27" s="540"/>
      <c r="K27" s="667" t="str">
        <f>CONCATENATE(" *",'Identificación RG'!C68," *",'Identificación RG'!E68," *",'Identificación RG'!G68)</f>
        <v xml:space="preserve"> * * *</v>
      </c>
      <c r="L27" s="504"/>
      <c r="M27" s="504"/>
      <c r="N27" s="519"/>
      <c r="O27" s="627"/>
      <c r="P27" s="513"/>
      <c r="Q27" s="525" t="str">
        <f>IF(P27="Muy Alta",100%,IF(P27="Alta",80%,IF(P27="Media",60%,IF(P27="Baja",40%,IF(P27="Muy Baja",20%,"")))))</f>
        <v/>
      </c>
      <c r="R27" s="513"/>
      <c r="S27" s="525" t="str">
        <f>IF(R27="Catastrófico",100%,IF(R27="Mayor",80%,IF(R27="Moderado",60%,IF(R27="Menor",40%,IF(R27="Leve",20%,"")))))</f>
        <v/>
      </c>
      <c r="T27" s="513"/>
      <c r="U27" s="525" t="str">
        <f>IF(T27="Catastrófico",100%,IF(T27="Mayor",80%,IF(T27="Moderado",60%,IF(T27="Menor",40%,IF(T27="Leve",20%,"")))))</f>
        <v/>
      </c>
      <c r="V27" s="546" t="str">
        <f>IF(W27=100%,"Catastrófico",IF(W27=80%,"Mayor",IF(W27=60%,"Moderado",IF(W27=40%,"Menor",IF(W27=20%,"Leve","")))))</f>
        <v/>
      </c>
      <c r="W27" s="525" t="str">
        <f>IF(AND(S27="",U27=""),"",MAX(S27,U27))</f>
        <v/>
      </c>
      <c r="X27" s="525" t="str">
        <f>CONCATENATE(P27,V27)</f>
        <v/>
      </c>
      <c r="Y27" s="510"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49" t="str">
        <f>Q27</f>
        <v/>
      </c>
      <c r="AP27" s="549" t="str">
        <f>IF(AJ27="","",MIN(AJ27:AJ32))</f>
        <v/>
      </c>
      <c r="AQ27" s="510" t="str">
        <f>IFERROR(IF(AP27="","",IF(AP27&lt;=0.2,"Muy Baja",IF(AP27&lt;=0.4,"Baja",IF(AP27&lt;=0.6,"Media",IF(AP27&lt;=0.8,"Alta","Muy Alta"))))),"")</f>
        <v/>
      </c>
      <c r="AR27" s="549" t="str">
        <f>W27</f>
        <v/>
      </c>
      <c r="AS27" s="549" t="str">
        <f>IF(AK27="","",MIN(AK27:AK32))</f>
        <v/>
      </c>
      <c r="AT27" s="510" t="str">
        <f>IFERROR(IF(AS27="","",IF(AS27&lt;=0.2,"Leve",IF(AS27&lt;=0.4,"Menor",IF(AS27&lt;=0.6,"Moderado",IF(AS27&lt;=0.8,"Mayor","Catastrófico"))))),"")</f>
        <v/>
      </c>
      <c r="AU27" s="510" t="str">
        <f>Y27</f>
        <v/>
      </c>
      <c r="AV27" s="510"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13"/>
      <c r="AX27" s="504"/>
      <c r="AY27" s="504"/>
      <c r="AZ27" s="504"/>
      <c r="BA27" s="504"/>
      <c r="BB27" s="516"/>
      <c r="BC27" s="504"/>
      <c r="BD27" s="504"/>
      <c r="BE27" s="507"/>
      <c r="BF27" s="507"/>
      <c r="BG27" s="507"/>
      <c r="BH27" s="507"/>
      <c r="BI27" s="507"/>
      <c r="BJ27" s="504"/>
      <c r="BK27" s="504"/>
      <c r="BL27" s="501"/>
    </row>
    <row r="28" spans="1:64" s="134" customFormat="1" x14ac:dyDescent="0.25">
      <c r="A28" s="658"/>
      <c r="B28" s="659"/>
      <c r="C28" s="660"/>
      <c r="D28" s="529"/>
      <c r="E28" s="532"/>
      <c r="F28" s="535"/>
      <c r="G28" s="556"/>
      <c r="H28" s="514"/>
      <c r="I28" s="538"/>
      <c r="J28" s="541"/>
      <c r="K28" s="668"/>
      <c r="L28" s="505"/>
      <c r="M28" s="505"/>
      <c r="N28" s="637"/>
      <c r="O28" s="628"/>
      <c r="P28" s="514"/>
      <c r="Q28" s="526"/>
      <c r="R28" s="514"/>
      <c r="S28" s="526"/>
      <c r="T28" s="514"/>
      <c r="U28" s="526"/>
      <c r="V28" s="547"/>
      <c r="W28" s="526"/>
      <c r="X28" s="526"/>
      <c r="Y28" s="511"/>
      <c r="Z28" s="335">
        <v>2</v>
      </c>
      <c r="AA28" s="391"/>
      <c r="AB28" s="390"/>
      <c r="AC28" s="391"/>
      <c r="AD28" s="149" t="str">
        <f t="shared" si="0"/>
        <v/>
      </c>
      <c r="AE28" s="390"/>
      <c r="AF28" s="154" t="str">
        <f t="shared" si="1"/>
        <v/>
      </c>
      <c r="AG28" s="390"/>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2"/>
      <c r="AM28" s="392"/>
      <c r="AN28" s="392"/>
      <c r="AO28" s="550"/>
      <c r="AP28" s="550"/>
      <c r="AQ28" s="511"/>
      <c r="AR28" s="550"/>
      <c r="AS28" s="550"/>
      <c r="AT28" s="511"/>
      <c r="AU28" s="511"/>
      <c r="AV28" s="511"/>
      <c r="AW28" s="514"/>
      <c r="AX28" s="505"/>
      <c r="AY28" s="505"/>
      <c r="AZ28" s="505"/>
      <c r="BA28" s="505"/>
      <c r="BB28" s="517"/>
      <c r="BC28" s="505"/>
      <c r="BD28" s="505"/>
      <c r="BE28" s="508"/>
      <c r="BF28" s="508"/>
      <c r="BG28" s="508"/>
      <c r="BH28" s="508"/>
      <c r="BI28" s="508"/>
      <c r="BJ28" s="505"/>
      <c r="BK28" s="505"/>
      <c r="BL28" s="502"/>
    </row>
    <row r="29" spans="1:64" s="134" customFormat="1" x14ac:dyDescent="0.25">
      <c r="A29" s="658"/>
      <c r="B29" s="659"/>
      <c r="C29" s="660"/>
      <c r="D29" s="529"/>
      <c r="E29" s="532"/>
      <c r="F29" s="535"/>
      <c r="G29" s="556"/>
      <c r="H29" s="514"/>
      <c r="I29" s="538"/>
      <c r="J29" s="541"/>
      <c r="K29" s="668"/>
      <c r="L29" s="505"/>
      <c r="M29" s="505"/>
      <c r="N29" s="637"/>
      <c r="O29" s="628"/>
      <c r="P29" s="514"/>
      <c r="Q29" s="526"/>
      <c r="R29" s="514"/>
      <c r="S29" s="526"/>
      <c r="T29" s="514"/>
      <c r="U29" s="526"/>
      <c r="V29" s="547"/>
      <c r="W29" s="526"/>
      <c r="X29" s="526"/>
      <c r="Y29" s="511"/>
      <c r="Z29" s="335">
        <v>3</v>
      </c>
      <c r="AA29" s="391"/>
      <c r="AB29" s="390"/>
      <c r="AC29" s="391"/>
      <c r="AD29" s="149" t="str">
        <f t="shared" si="0"/>
        <v/>
      </c>
      <c r="AE29" s="390"/>
      <c r="AF29" s="154" t="str">
        <f t="shared" si="1"/>
        <v/>
      </c>
      <c r="AG29" s="390"/>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2"/>
      <c r="AM29" s="392"/>
      <c r="AN29" s="392"/>
      <c r="AO29" s="550"/>
      <c r="AP29" s="550"/>
      <c r="AQ29" s="511"/>
      <c r="AR29" s="550"/>
      <c r="AS29" s="550"/>
      <c r="AT29" s="511"/>
      <c r="AU29" s="511"/>
      <c r="AV29" s="511"/>
      <c r="AW29" s="514"/>
      <c r="AX29" s="505"/>
      <c r="AY29" s="505"/>
      <c r="AZ29" s="505"/>
      <c r="BA29" s="505"/>
      <c r="BB29" s="517"/>
      <c r="BC29" s="505"/>
      <c r="BD29" s="505"/>
      <c r="BE29" s="508"/>
      <c r="BF29" s="508"/>
      <c r="BG29" s="508"/>
      <c r="BH29" s="508"/>
      <c r="BI29" s="508"/>
      <c r="BJ29" s="505"/>
      <c r="BK29" s="505"/>
      <c r="BL29" s="502"/>
    </row>
    <row r="30" spans="1:64" s="134" customFormat="1" x14ac:dyDescent="0.25">
      <c r="A30" s="658"/>
      <c r="B30" s="659"/>
      <c r="C30" s="660"/>
      <c r="D30" s="529"/>
      <c r="E30" s="532"/>
      <c r="F30" s="535"/>
      <c r="G30" s="556"/>
      <c r="H30" s="514"/>
      <c r="I30" s="538"/>
      <c r="J30" s="541"/>
      <c r="K30" s="668"/>
      <c r="L30" s="505"/>
      <c r="M30" s="505"/>
      <c r="N30" s="637"/>
      <c r="O30" s="628"/>
      <c r="P30" s="514"/>
      <c r="Q30" s="526"/>
      <c r="R30" s="514"/>
      <c r="S30" s="526"/>
      <c r="T30" s="514"/>
      <c r="U30" s="526"/>
      <c r="V30" s="547"/>
      <c r="W30" s="526"/>
      <c r="X30" s="526"/>
      <c r="Y30" s="511"/>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50"/>
      <c r="AP30" s="550"/>
      <c r="AQ30" s="511"/>
      <c r="AR30" s="550"/>
      <c r="AS30" s="550"/>
      <c r="AT30" s="511"/>
      <c r="AU30" s="511"/>
      <c r="AV30" s="511"/>
      <c r="AW30" s="514"/>
      <c r="AX30" s="505"/>
      <c r="AY30" s="505"/>
      <c r="AZ30" s="505"/>
      <c r="BA30" s="505"/>
      <c r="BB30" s="517"/>
      <c r="BC30" s="505"/>
      <c r="BD30" s="505"/>
      <c r="BE30" s="508"/>
      <c r="BF30" s="508"/>
      <c r="BG30" s="508"/>
      <c r="BH30" s="508"/>
      <c r="BI30" s="508"/>
      <c r="BJ30" s="505"/>
      <c r="BK30" s="505"/>
      <c r="BL30" s="502"/>
    </row>
    <row r="31" spans="1:64" s="134" customFormat="1" x14ac:dyDescent="0.25">
      <c r="A31" s="658"/>
      <c r="B31" s="659"/>
      <c r="C31" s="660"/>
      <c r="D31" s="529"/>
      <c r="E31" s="532"/>
      <c r="F31" s="535"/>
      <c r="G31" s="556"/>
      <c r="H31" s="514"/>
      <c r="I31" s="538"/>
      <c r="J31" s="541"/>
      <c r="K31" s="668"/>
      <c r="L31" s="505"/>
      <c r="M31" s="505"/>
      <c r="N31" s="637"/>
      <c r="O31" s="628"/>
      <c r="P31" s="514"/>
      <c r="Q31" s="526"/>
      <c r="R31" s="514"/>
      <c r="S31" s="526"/>
      <c r="T31" s="514"/>
      <c r="U31" s="526"/>
      <c r="V31" s="547"/>
      <c r="W31" s="526"/>
      <c r="X31" s="526"/>
      <c r="Y31" s="511"/>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50"/>
      <c r="AP31" s="550"/>
      <c r="AQ31" s="511"/>
      <c r="AR31" s="550"/>
      <c r="AS31" s="550"/>
      <c r="AT31" s="511"/>
      <c r="AU31" s="511"/>
      <c r="AV31" s="511"/>
      <c r="AW31" s="514"/>
      <c r="AX31" s="505"/>
      <c r="AY31" s="505"/>
      <c r="AZ31" s="505"/>
      <c r="BA31" s="505"/>
      <c r="BB31" s="517"/>
      <c r="BC31" s="505"/>
      <c r="BD31" s="505"/>
      <c r="BE31" s="508"/>
      <c r="BF31" s="508"/>
      <c r="BG31" s="508"/>
      <c r="BH31" s="508"/>
      <c r="BI31" s="508"/>
      <c r="BJ31" s="505"/>
      <c r="BK31" s="505"/>
      <c r="BL31" s="502"/>
    </row>
    <row r="32" spans="1:64" s="134" customFormat="1" ht="15.75" thickBot="1" x14ac:dyDescent="0.3">
      <c r="A32" s="658"/>
      <c r="B32" s="659"/>
      <c r="C32" s="660"/>
      <c r="D32" s="530"/>
      <c r="E32" s="533"/>
      <c r="F32" s="536"/>
      <c r="G32" s="557"/>
      <c r="H32" s="515"/>
      <c r="I32" s="539"/>
      <c r="J32" s="542"/>
      <c r="K32" s="669"/>
      <c r="L32" s="506"/>
      <c r="M32" s="506"/>
      <c r="N32" s="638"/>
      <c r="O32" s="676"/>
      <c r="P32" s="515"/>
      <c r="Q32" s="527"/>
      <c r="R32" s="515"/>
      <c r="S32" s="527"/>
      <c r="T32" s="515"/>
      <c r="U32" s="527"/>
      <c r="V32" s="548"/>
      <c r="W32" s="527"/>
      <c r="X32" s="527"/>
      <c r="Y32" s="512"/>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51"/>
      <c r="AP32" s="551"/>
      <c r="AQ32" s="512"/>
      <c r="AR32" s="551"/>
      <c r="AS32" s="551"/>
      <c r="AT32" s="512"/>
      <c r="AU32" s="512"/>
      <c r="AV32" s="512"/>
      <c r="AW32" s="515"/>
      <c r="AX32" s="506"/>
      <c r="AY32" s="506"/>
      <c r="AZ32" s="506"/>
      <c r="BA32" s="506"/>
      <c r="BB32" s="518"/>
      <c r="BC32" s="506"/>
      <c r="BD32" s="506"/>
      <c r="BE32" s="509"/>
      <c r="BF32" s="509"/>
      <c r="BG32" s="509"/>
      <c r="BH32" s="509"/>
      <c r="BI32" s="509"/>
      <c r="BJ32" s="506"/>
      <c r="BK32" s="506"/>
      <c r="BL32" s="503"/>
    </row>
    <row r="33" spans="1:64" s="134" customFormat="1" x14ac:dyDescent="0.25">
      <c r="A33" s="658"/>
      <c r="B33" s="659"/>
      <c r="C33" s="660"/>
      <c r="D33" s="528"/>
      <c r="E33" s="531"/>
      <c r="F33" s="534"/>
      <c r="G33" s="504"/>
      <c r="H33" s="513"/>
      <c r="I33" s="537" t="str">
        <f>IF(D33="","",IF(D33="RG",'Identificación RG'!B90,IF(H33="","",(CONCATENATE(H33," ",$K$2," ",G33," ",$K$3," ",M33," ",$K$4," ",L33)))))</f>
        <v/>
      </c>
      <c r="J33" s="540"/>
      <c r="K33" s="543" t="str">
        <f>CONCATENATE(" *",'Identificación RG'!C85," *",'Identificación RG'!E85," *",'Identificación RG'!G85)</f>
        <v xml:space="preserve"> * * *</v>
      </c>
      <c r="L33" s="504"/>
      <c r="M33" s="504"/>
      <c r="N33" s="624"/>
      <c r="O33" s="627"/>
      <c r="P33" s="513"/>
      <c r="Q33" s="525" t="str">
        <f>IF(P33="Muy Alta",100%,IF(P33="Alta",80%,IF(P33="Media",60%,IF(P33="Baja",40%,IF(P33="Muy Baja",20%,"")))))</f>
        <v/>
      </c>
      <c r="R33" s="513"/>
      <c r="S33" s="525" t="str">
        <f>IF(R33="Catastrófico",100%,IF(R33="Mayor",80%,IF(R33="Moderado",60%,IF(R33="Menor",40%,IF(R33="Leve",20%,"")))))</f>
        <v/>
      </c>
      <c r="T33" s="513"/>
      <c r="U33" s="525" t="str">
        <f>IF(T33="Catastrófico",100%,IF(T33="Mayor",80%,IF(T33="Moderado",60%,IF(T33="Menor",40%,IF(T33="Leve",20%,"")))))</f>
        <v/>
      </c>
      <c r="V33" s="546" t="str">
        <f>IF(W33=100%,"Catastrófico",IF(W33=80%,"Mayor",IF(W33=60%,"Moderado",IF(W33=40%,"Menor",IF(W33=20%,"Leve","")))))</f>
        <v/>
      </c>
      <c r="W33" s="525" t="str">
        <f>IF(AND(S33="",U33=""),"",MAX(S33,U33))</f>
        <v/>
      </c>
      <c r="X33" s="525" t="str">
        <f>CONCATENATE(P33,V33)</f>
        <v/>
      </c>
      <c r="Y33" s="510"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49" t="str">
        <f>Q33</f>
        <v/>
      </c>
      <c r="AP33" s="549" t="str">
        <f>IF(AJ33="","",MIN(AJ33:AJ38))</f>
        <v/>
      </c>
      <c r="AQ33" s="510" t="str">
        <f>IFERROR(IF(AP33="","",IF(AP33&lt;=0.2,"Muy Baja",IF(AP33&lt;=0.4,"Baja",IF(AP33&lt;=0.6,"Media",IF(AP33&lt;=0.8,"Alta","Muy Alta"))))),"")</f>
        <v/>
      </c>
      <c r="AR33" s="549" t="str">
        <f>W33</f>
        <v/>
      </c>
      <c r="AS33" s="549" t="str">
        <f>IF(AK33="","",MIN(AK33:AK38))</f>
        <v/>
      </c>
      <c r="AT33" s="510" t="str">
        <f>IFERROR(IF(AS33="","",IF(AS33&lt;=0.2,"Leve",IF(AS33&lt;=0.4,"Menor",IF(AS33&lt;=0.6,"Moderado",IF(AS33&lt;=0.8,"Mayor","Catastrófico"))))),"")</f>
        <v/>
      </c>
      <c r="AU33" s="510" t="str">
        <f>Y33</f>
        <v/>
      </c>
      <c r="AV33" s="510"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13"/>
      <c r="AX33" s="504"/>
      <c r="AY33" s="504"/>
      <c r="AZ33" s="504"/>
      <c r="BA33" s="504"/>
      <c r="BB33" s="516"/>
      <c r="BC33" s="504"/>
      <c r="BD33" s="504"/>
      <c r="BE33" s="507"/>
      <c r="BF33" s="507"/>
      <c r="BG33" s="507"/>
      <c r="BH33" s="507"/>
      <c r="BI33" s="507"/>
      <c r="BJ33" s="504"/>
      <c r="BK33" s="504"/>
      <c r="BL33" s="501"/>
    </row>
    <row r="34" spans="1:64" s="134" customFormat="1" x14ac:dyDescent="0.25">
      <c r="A34" s="658"/>
      <c r="B34" s="659"/>
      <c r="C34" s="660"/>
      <c r="D34" s="529"/>
      <c r="E34" s="532"/>
      <c r="F34" s="662"/>
      <c r="G34" s="621"/>
      <c r="H34" s="514"/>
      <c r="I34" s="538"/>
      <c r="J34" s="541"/>
      <c r="K34" s="544"/>
      <c r="L34" s="505"/>
      <c r="M34" s="505"/>
      <c r="N34" s="625"/>
      <c r="O34" s="628"/>
      <c r="P34" s="514"/>
      <c r="Q34" s="526"/>
      <c r="R34" s="514"/>
      <c r="S34" s="526"/>
      <c r="T34" s="514"/>
      <c r="U34" s="526"/>
      <c r="V34" s="547"/>
      <c r="W34" s="526"/>
      <c r="X34" s="526"/>
      <c r="Y34" s="511"/>
      <c r="Z34" s="335">
        <v>2</v>
      </c>
      <c r="AA34" s="394"/>
      <c r="AB34" s="390"/>
      <c r="AC34" s="391"/>
      <c r="AD34" s="149" t="str">
        <f t="shared" si="0"/>
        <v/>
      </c>
      <c r="AE34" s="390"/>
      <c r="AF34" s="154" t="str">
        <f t="shared" si="1"/>
        <v/>
      </c>
      <c r="AG34" s="390"/>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2"/>
      <c r="AM34" s="392"/>
      <c r="AN34" s="392"/>
      <c r="AO34" s="550"/>
      <c r="AP34" s="550"/>
      <c r="AQ34" s="511"/>
      <c r="AR34" s="550"/>
      <c r="AS34" s="550"/>
      <c r="AT34" s="511"/>
      <c r="AU34" s="511"/>
      <c r="AV34" s="511"/>
      <c r="AW34" s="514"/>
      <c r="AX34" s="505"/>
      <c r="AY34" s="505"/>
      <c r="AZ34" s="505"/>
      <c r="BA34" s="505"/>
      <c r="BB34" s="517"/>
      <c r="BC34" s="505"/>
      <c r="BD34" s="505"/>
      <c r="BE34" s="508"/>
      <c r="BF34" s="508"/>
      <c r="BG34" s="508"/>
      <c r="BH34" s="508"/>
      <c r="BI34" s="508"/>
      <c r="BJ34" s="505"/>
      <c r="BK34" s="505"/>
      <c r="BL34" s="502"/>
    </row>
    <row r="35" spans="1:64" s="134" customFormat="1" x14ac:dyDescent="0.25">
      <c r="A35" s="658"/>
      <c r="B35" s="659"/>
      <c r="C35" s="660"/>
      <c r="D35" s="529"/>
      <c r="E35" s="532"/>
      <c r="F35" s="662"/>
      <c r="G35" s="621"/>
      <c r="H35" s="514"/>
      <c r="I35" s="538"/>
      <c r="J35" s="541"/>
      <c r="K35" s="544"/>
      <c r="L35" s="505"/>
      <c r="M35" s="505"/>
      <c r="N35" s="625"/>
      <c r="O35" s="628"/>
      <c r="P35" s="514"/>
      <c r="Q35" s="526"/>
      <c r="R35" s="514"/>
      <c r="S35" s="526"/>
      <c r="T35" s="514"/>
      <c r="U35" s="526"/>
      <c r="V35" s="547"/>
      <c r="W35" s="526"/>
      <c r="X35" s="526"/>
      <c r="Y35" s="511"/>
      <c r="Z35" s="335">
        <v>3</v>
      </c>
      <c r="AA35" s="391"/>
      <c r="AB35" s="390"/>
      <c r="AC35" s="391"/>
      <c r="AD35" s="149" t="str">
        <f t="shared" si="0"/>
        <v/>
      </c>
      <c r="AE35" s="390"/>
      <c r="AF35" s="154" t="str">
        <f t="shared" si="1"/>
        <v/>
      </c>
      <c r="AG35" s="390"/>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2"/>
      <c r="AM35" s="392"/>
      <c r="AN35" s="392"/>
      <c r="AO35" s="550"/>
      <c r="AP35" s="550"/>
      <c r="AQ35" s="511"/>
      <c r="AR35" s="550"/>
      <c r="AS35" s="550"/>
      <c r="AT35" s="511"/>
      <c r="AU35" s="511"/>
      <c r="AV35" s="511"/>
      <c r="AW35" s="514"/>
      <c r="AX35" s="505"/>
      <c r="AY35" s="505"/>
      <c r="AZ35" s="505"/>
      <c r="BA35" s="505"/>
      <c r="BB35" s="517"/>
      <c r="BC35" s="505"/>
      <c r="BD35" s="505"/>
      <c r="BE35" s="508"/>
      <c r="BF35" s="508"/>
      <c r="BG35" s="508"/>
      <c r="BH35" s="508"/>
      <c r="BI35" s="508"/>
      <c r="BJ35" s="505"/>
      <c r="BK35" s="505"/>
      <c r="BL35" s="502"/>
    </row>
    <row r="36" spans="1:64" s="134" customFormat="1" x14ac:dyDescent="0.25">
      <c r="A36" s="658"/>
      <c r="B36" s="659"/>
      <c r="C36" s="660"/>
      <c r="D36" s="529"/>
      <c r="E36" s="532"/>
      <c r="F36" s="662"/>
      <c r="G36" s="621"/>
      <c r="H36" s="514"/>
      <c r="I36" s="538"/>
      <c r="J36" s="541"/>
      <c r="K36" s="544"/>
      <c r="L36" s="505"/>
      <c r="M36" s="505"/>
      <c r="N36" s="625"/>
      <c r="O36" s="628"/>
      <c r="P36" s="514"/>
      <c r="Q36" s="526"/>
      <c r="R36" s="514"/>
      <c r="S36" s="526"/>
      <c r="T36" s="514"/>
      <c r="U36" s="526"/>
      <c r="V36" s="547"/>
      <c r="W36" s="526"/>
      <c r="X36" s="526"/>
      <c r="Y36" s="511"/>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50"/>
      <c r="AP36" s="550"/>
      <c r="AQ36" s="511"/>
      <c r="AR36" s="550"/>
      <c r="AS36" s="550"/>
      <c r="AT36" s="511"/>
      <c r="AU36" s="511"/>
      <c r="AV36" s="511"/>
      <c r="AW36" s="514"/>
      <c r="AX36" s="505"/>
      <c r="AY36" s="505"/>
      <c r="AZ36" s="505"/>
      <c r="BA36" s="505"/>
      <c r="BB36" s="517"/>
      <c r="BC36" s="505"/>
      <c r="BD36" s="505"/>
      <c r="BE36" s="508"/>
      <c r="BF36" s="508"/>
      <c r="BG36" s="508"/>
      <c r="BH36" s="508"/>
      <c r="BI36" s="508"/>
      <c r="BJ36" s="505"/>
      <c r="BK36" s="505"/>
      <c r="BL36" s="502"/>
    </row>
    <row r="37" spans="1:64" s="134" customFormat="1" x14ac:dyDescent="0.25">
      <c r="A37" s="658"/>
      <c r="B37" s="659"/>
      <c r="C37" s="660"/>
      <c r="D37" s="529"/>
      <c r="E37" s="532"/>
      <c r="F37" s="662"/>
      <c r="G37" s="621"/>
      <c r="H37" s="514"/>
      <c r="I37" s="538"/>
      <c r="J37" s="541"/>
      <c r="K37" s="544"/>
      <c r="L37" s="505"/>
      <c r="M37" s="505"/>
      <c r="N37" s="625"/>
      <c r="O37" s="628"/>
      <c r="P37" s="514"/>
      <c r="Q37" s="526"/>
      <c r="R37" s="514"/>
      <c r="S37" s="526"/>
      <c r="T37" s="514"/>
      <c r="U37" s="526"/>
      <c r="V37" s="547"/>
      <c r="W37" s="526"/>
      <c r="X37" s="526"/>
      <c r="Y37" s="511"/>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50"/>
      <c r="AP37" s="550"/>
      <c r="AQ37" s="511"/>
      <c r="AR37" s="550"/>
      <c r="AS37" s="550"/>
      <c r="AT37" s="511"/>
      <c r="AU37" s="511"/>
      <c r="AV37" s="511"/>
      <c r="AW37" s="514"/>
      <c r="AX37" s="505"/>
      <c r="AY37" s="505"/>
      <c r="AZ37" s="505"/>
      <c r="BA37" s="505"/>
      <c r="BB37" s="517"/>
      <c r="BC37" s="505"/>
      <c r="BD37" s="505"/>
      <c r="BE37" s="508"/>
      <c r="BF37" s="508"/>
      <c r="BG37" s="508"/>
      <c r="BH37" s="508"/>
      <c r="BI37" s="508"/>
      <c r="BJ37" s="505"/>
      <c r="BK37" s="505"/>
      <c r="BL37" s="502"/>
    </row>
    <row r="38" spans="1:64" s="134" customFormat="1" ht="15.75" thickBot="1" x14ac:dyDescent="0.3">
      <c r="A38" s="658"/>
      <c r="B38" s="659"/>
      <c r="C38" s="660"/>
      <c r="D38" s="530"/>
      <c r="E38" s="533"/>
      <c r="F38" s="663"/>
      <c r="G38" s="622"/>
      <c r="H38" s="552"/>
      <c r="I38" s="623"/>
      <c r="J38" s="541"/>
      <c r="K38" s="544"/>
      <c r="L38" s="555"/>
      <c r="M38" s="555"/>
      <c r="N38" s="626"/>
      <c r="O38" s="629"/>
      <c r="P38" s="552"/>
      <c r="Q38" s="553"/>
      <c r="R38" s="552"/>
      <c r="S38" s="553"/>
      <c r="T38" s="552"/>
      <c r="U38" s="553"/>
      <c r="V38" s="554"/>
      <c r="W38" s="553"/>
      <c r="X38" s="553"/>
      <c r="Y38" s="560"/>
      <c r="Z38" s="396">
        <v>6</v>
      </c>
      <c r="AA38" s="389"/>
      <c r="AB38" s="397"/>
      <c r="AC38" s="389"/>
      <c r="AD38" s="398" t="str">
        <f t="shared" si="0"/>
        <v/>
      </c>
      <c r="AE38" s="397"/>
      <c r="AF38" s="399" t="str">
        <f t="shared" si="1"/>
        <v/>
      </c>
      <c r="AG38" s="397"/>
      <c r="AH38" s="399" t="str">
        <f t="shared" si="2"/>
        <v/>
      </c>
      <c r="AI38" s="400" t="str">
        <f t="shared" si="3"/>
        <v/>
      </c>
      <c r="AJ38" s="401" t="str">
        <f>IFERROR(IF(AND(AD37="Probabilidad",AD38="Probabilidad"),(AJ37-(+AJ37*AI38)),IF(AND(AD37="Impacto",AD38="Probabilidad"),(AJ36-(+AJ36*AI38)),IF(AD38="Impacto",AJ37,""))),"")</f>
        <v/>
      </c>
      <c r="AK38" s="401" t="str">
        <f>IFERROR(IF(AND(AD37="Impacto",AD38="Impacto"),(AK37-(+AK37*AI38)),IF(AND(AD37="Probabilidad",AD38="Impacto"),(AK36-(+AK36*AI38)),IF(AD38="Probabilidad",AK37,""))),"")</f>
        <v/>
      </c>
      <c r="AL38" s="402"/>
      <c r="AM38" s="402"/>
      <c r="AN38" s="402"/>
      <c r="AO38" s="642"/>
      <c r="AP38" s="642"/>
      <c r="AQ38" s="560"/>
      <c r="AR38" s="642"/>
      <c r="AS38" s="642"/>
      <c r="AT38" s="560"/>
      <c r="AU38" s="560"/>
      <c r="AV38" s="560"/>
      <c r="AW38" s="552"/>
      <c r="AX38" s="555"/>
      <c r="AY38" s="555"/>
      <c r="AZ38" s="555"/>
      <c r="BA38" s="555"/>
      <c r="BB38" s="641"/>
      <c r="BC38" s="555"/>
      <c r="BD38" s="555"/>
      <c r="BE38" s="578"/>
      <c r="BF38" s="578"/>
      <c r="BG38" s="578"/>
      <c r="BH38" s="578"/>
      <c r="BI38" s="578"/>
      <c r="BJ38" s="555"/>
      <c r="BK38" s="555"/>
      <c r="BL38" s="571"/>
    </row>
    <row r="39" spans="1:64" s="134" customFormat="1" x14ac:dyDescent="0.25">
      <c r="A39" s="658"/>
      <c r="B39" s="659"/>
      <c r="C39" s="661"/>
      <c r="D39" s="528"/>
      <c r="E39" s="531"/>
      <c r="F39" s="534"/>
      <c r="G39" s="504"/>
      <c r="H39" s="513"/>
      <c r="I39" s="654" t="str">
        <f>IF(D39="","",IF(D39="RG",'Identificación RG'!B107,IF(H39="","",(CONCATENATE(H39," ",$K$2," ",G39," ",$K$3," ",M39," ",$K$4," ",L39)))))</f>
        <v/>
      </c>
      <c r="J39" s="670"/>
      <c r="K39" s="543" t="str">
        <f>CONCATENATE(" *",'Identificación RG'!C102," *",'Identificación RG'!E102," *",'Identificación RG'!G102)</f>
        <v xml:space="preserve"> * * *</v>
      </c>
      <c r="L39" s="504"/>
      <c r="M39" s="504"/>
      <c r="N39" s="519"/>
      <c r="O39" s="522"/>
      <c r="P39" s="513"/>
      <c r="Q39" s="525" t="str">
        <f>IF(P39="Muy Alta",100%,IF(P39="Alta",80%,IF(P39="Media",60%,IF(P39="Baja",40%,IF(P39="Muy Baja",20%,"")))))</f>
        <v/>
      </c>
      <c r="R39" s="513"/>
      <c r="S39" s="525" t="str">
        <f>IF(R39="Catastrófico",100%,IF(R39="Mayor",80%,IF(R39="Moderado",60%,IF(R39="Menor",40%,IF(R39="Leve",20%,"")))))</f>
        <v/>
      </c>
      <c r="T39" s="513"/>
      <c r="U39" s="525" t="str">
        <f>IF(T39="Catastrófico",100%,IF(T39="Mayor",80%,IF(T39="Moderado",60%,IF(T39="Menor",40%,IF(T39="Leve",20%,"")))))</f>
        <v/>
      </c>
      <c r="V39" s="546" t="str">
        <f>IF(W39=100%,"Catastrófico",IF(W39=80%,"Mayor",IF(W39=60%,"Moderado",IF(W39=40%,"Menor",IF(W39=20%,"Leve","")))))</f>
        <v/>
      </c>
      <c r="W39" s="525" t="str">
        <f>IF(AND(S39="",U39=""),"",MAX(S39,U39))</f>
        <v/>
      </c>
      <c r="X39" s="525" t="str">
        <f>CONCATENATE(P39,V39)</f>
        <v/>
      </c>
      <c r="Y39" s="510"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49" t="str">
        <f>Q39</f>
        <v/>
      </c>
      <c r="AP39" s="549" t="str">
        <f>IF(AJ39="","",MIN(AJ39:AJ44))</f>
        <v/>
      </c>
      <c r="AQ39" s="510" t="str">
        <f>IFERROR(IF(AP39="","",IF(AP39&lt;=0.2,"Muy Baja",IF(AP39&lt;=0.4,"Baja",IF(AP39&lt;=0.6,"Media",IF(AP39&lt;=0.8,"Alta","Muy Alta"))))),"")</f>
        <v/>
      </c>
      <c r="AR39" s="549" t="str">
        <f>W39</f>
        <v/>
      </c>
      <c r="AS39" s="549" t="str">
        <f>IF(AK39="","",MIN(AK39:AK44))</f>
        <v/>
      </c>
      <c r="AT39" s="510" t="str">
        <f>IFERROR(IF(AS39="","",IF(AS39&lt;=0.2,"Leve",IF(AS39&lt;=0.4,"Menor",IF(AS39&lt;=0.6,"Moderado",IF(AS39&lt;=0.8,"Mayor","Catastrófico"))))),"")</f>
        <v/>
      </c>
      <c r="AU39" s="510" t="str">
        <f>Y39</f>
        <v/>
      </c>
      <c r="AV39" s="510"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13"/>
      <c r="AX39" s="618"/>
      <c r="AY39" s="618"/>
      <c r="AZ39" s="504"/>
      <c r="BA39" s="504"/>
      <c r="BB39" s="516"/>
      <c r="BC39" s="504"/>
      <c r="BD39" s="504"/>
      <c r="BE39" s="507"/>
      <c r="BF39" s="507"/>
      <c r="BG39" s="507"/>
      <c r="BH39" s="507"/>
      <c r="BI39" s="507"/>
      <c r="BJ39" s="504"/>
      <c r="BK39" s="504"/>
      <c r="BL39" s="501"/>
    </row>
    <row r="40" spans="1:64" s="134" customFormat="1" x14ac:dyDescent="0.25">
      <c r="A40" s="658"/>
      <c r="B40" s="659"/>
      <c r="C40" s="661"/>
      <c r="D40" s="529"/>
      <c r="E40" s="532"/>
      <c r="F40" s="662"/>
      <c r="G40" s="621"/>
      <c r="H40" s="563"/>
      <c r="I40" s="569"/>
      <c r="J40" s="671"/>
      <c r="K40" s="544"/>
      <c r="L40" s="556"/>
      <c r="M40" s="556"/>
      <c r="N40" s="637"/>
      <c r="O40" s="567"/>
      <c r="P40" s="563"/>
      <c r="Q40" s="561"/>
      <c r="R40" s="563"/>
      <c r="S40" s="561"/>
      <c r="T40" s="563"/>
      <c r="U40" s="561"/>
      <c r="V40" s="635"/>
      <c r="W40" s="561"/>
      <c r="X40" s="561"/>
      <c r="Y40" s="558"/>
      <c r="Z40" s="403">
        <v>2</v>
      </c>
      <c r="AA40" s="391"/>
      <c r="AB40" s="390"/>
      <c r="AC40" s="391"/>
      <c r="AD40" s="404" t="str">
        <f t="shared" si="0"/>
        <v/>
      </c>
      <c r="AE40" s="390"/>
      <c r="AF40" s="405" t="str">
        <f t="shared" si="1"/>
        <v/>
      </c>
      <c r="AG40" s="390"/>
      <c r="AH40" s="405" t="str">
        <f t="shared" si="2"/>
        <v/>
      </c>
      <c r="AI40" s="406" t="str">
        <f t="shared" si="3"/>
        <v/>
      </c>
      <c r="AJ40" s="407" t="str">
        <f>IFERROR(IF(AND(AD39="Probabilidad",AD40="Probabilidad"),(AJ39-(+AJ39*AI40)),IF(AD40="Probabilidad",(Q39-(+Q39*AI40)),IF(AD40="Impacto",AJ39,""))),"")</f>
        <v/>
      </c>
      <c r="AK40" s="407" t="str">
        <f>IFERROR(IF(AND(AD39="Impacto",AD40="Impacto"),(AK39-(+AK39*AI40)),IF(AD40="Impacto",(W39-(+W39*AI40)),IF(AD40="Probabilidad",AK39,""))),"")</f>
        <v/>
      </c>
      <c r="AL40" s="392"/>
      <c r="AM40" s="392"/>
      <c r="AN40" s="392"/>
      <c r="AO40" s="569"/>
      <c r="AP40" s="569"/>
      <c r="AQ40" s="558"/>
      <c r="AR40" s="569"/>
      <c r="AS40" s="569"/>
      <c r="AT40" s="558"/>
      <c r="AU40" s="558"/>
      <c r="AV40" s="558"/>
      <c r="AW40" s="563"/>
      <c r="AX40" s="639"/>
      <c r="AY40" s="639"/>
      <c r="AZ40" s="556"/>
      <c r="BA40" s="556"/>
      <c r="BB40" s="633"/>
      <c r="BC40" s="556"/>
      <c r="BD40" s="556"/>
      <c r="BE40" s="631"/>
      <c r="BF40" s="631"/>
      <c r="BG40" s="631"/>
      <c r="BH40" s="631"/>
      <c r="BI40" s="631"/>
      <c r="BJ40" s="556"/>
      <c r="BK40" s="556"/>
      <c r="BL40" s="630"/>
    </row>
    <row r="41" spans="1:64" s="134" customFormat="1" x14ac:dyDescent="0.25">
      <c r="A41" s="658"/>
      <c r="B41" s="659"/>
      <c r="C41" s="661"/>
      <c r="D41" s="529"/>
      <c r="E41" s="532"/>
      <c r="F41" s="662"/>
      <c r="G41" s="621"/>
      <c r="H41" s="563"/>
      <c r="I41" s="569"/>
      <c r="J41" s="671"/>
      <c r="K41" s="544"/>
      <c r="L41" s="556"/>
      <c r="M41" s="556"/>
      <c r="N41" s="637"/>
      <c r="O41" s="567"/>
      <c r="P41" s="563"/>
      <c r="Q41" s="561"/>
      <c r="R41" s="563"/>
      <c r="S41" s="561"/>
      <c r="T41" s="563"/>
      <c r="U41" s="561"/>
      <c r="V41" s="635"/>
      <c r="W41" s="561"/>
      <c r="X41" s="561"/>
      <c r="Y41" s="558"/>
      <c r="Z41" s="403">
        <v>3</v>
      </c>
      <c r="AA41" s="391"/>
      <c r="AB41" s="390"/>
      <c r="AC41" s="391"/>
      <c r="AD41" s="404" t="str">
        <f t="shared" si="0"/>
        <v/>
      </c>
      <c r="AE41" s="390"/>
      <c r="AF41" s="405" t="str">
        <f t="shared" si="1"/>
        <v/>
      </c>
      <c r="AG41" s="390"/>
      <c r="AH41" s="405" t="str">
        <f t="shared" si="2"/>
        <v/>
      </c>
      <c r="AI41" s="406" t="str">
        <f t="shared" si="3"/>
        <v/>
      </c>
      <c r="AJ41" s="407" t="str">
        <f>IFERROR(IF(AND(AD40="Probabilidad",AD41="Probabilidad"),(AJ40-(+AJ40*AI41)),IF(AND(AD40="Impacto",AD41="Probabilidad"),(AJ39-(+AJ39*AI41)),IF(AD41="Impacto",AJ40,""))),"")</f>
        <v/>
      </c>
      <c r="AK41" s="407" t="str">
        <f>IFERROR(IF(AND(AD40="Impacto",AD41="Impacto"),(AK40-(+AK40*AI41)),IF(AND(AD40="Probabilidad",AD41="Impacto"),(AK39-(+AK39*AI41)),IF(AD41="Probabilidad",AK40,""))),"")</f>
        <v/>
      </c>
      <c r="AL41" s="392"/>
      <c r="AM41" s="392"/>
      <c r="AN41" s="392"/>
      <c r="AO41" s="569"/>
      <c r="AP41" s="569"/>
      <c r="AQ41" s="558"/>
      <c r="AR41" s="569"/>
      <c r="AS41" s="569"/>
      <c r="AT41" s="558"/>
      <c r="AU41" s="558"/>
      <c r="AV41" s="558"/>
      <c r="AW41" s="563"/>
      <c r="AX41" s="639"/>
      <c r="AY41" s="639"/>
      <c r="AZ41" s="556"/>
      <c r="BA41" s="556"/>
      <c r="BB41" s="633"/>
      <c r="BC41" s="556"/>
      <c r="BD41" s="556"/>
      <c r="BE41" s="631"/>
      <c r="BF41" s="631"/>
      <c r="BG41" s="631"/>
      <c r="BH41" s="631"/>
      <c r="BI41" s="631"/>
      <c r="BJ41" s="556"/>
      <c r="BK41" s="556"/>
      <c r="BL41" s="630"/>
    </row>
    <row r="42" spans="1:64" s="134" customFormat="1" x14ac:dyDescent="0.25">
      <c r="A42" s="658"/>
      <c r="B42" s="659"/>
      <c r="C42" s="661"/>
      <c r="D42" s="529"/>
      <c r="E42" s="532"/>
      <c r="F42" s="662"/>
      <c r="G42" s="621"/>
      <c r="H42" s="563"/>
      <c r="I42" s="569"/>
      <c r="J42" s="671"/>
      <c r="K42" s="544"/>
      <c r="L42" s="556"/>
      <c r="M42" s="556"/>
      <c r="N42" s="637"/>
      <c r="O42" s="567"/>
      <c r="P42" s="563"/>
      <c r="Q42" s="561"/>
      <c r="R42" s="563"/>
      <c r="S42" s="561"/>
      <c r="T42" s="563"/>
      <c r="U42" s="561"/>
      <c r="V42" s="635"/>
      <c r="W42" s="561"/>
      <c r="X42" s="561"/>
      <c r="Y42" s="558"/>
      <c r="Z42" s="403">
        <v>4</v>
      </c>
      <c r="AA42" s="391"/>
      <c r="AB42" s="390"/>
      <c r="AC42" s="391"/>
      <c r="AD42" s="404" t="str">
        <f t="shared" si="0"/>
        <v/>
      </c>
      <c r="AE42" s="390"/>
      <c r="AF42" s="405" t="str">
        <f t="shared" si="1"/>
        <v/>
      </c>
      <c r="AG42" s="390"/>
      <c r="AH42" s="405" t="str">
        <f t="shared" si="2"/>
        <v/>
      </c>
      <c r="AI42" s="406" t="str">
        <f t="shared" si="3"/>
        <v/>
      </c>
      <c r="AJ42" s="407" t="str">
        <f>IFERROR(IF(AND(AD41="Probabilidad",AD42="Probabilidad"),(AJ41-(+AJ41*AI42)),IF(AND(AD41="Impacto",AD42="Probabilidad"),(AJ40-(+AJ40*AI42)),IF(AD42="Impacto",AJ41,""))),"")</f>
        <v/>
      </c>
      <c r="AK42" s="407" t="str">
        <f>IFERROR(IF(AND(AD41="Impacto",AD42="Impacto"),(AK41-(+AK41*AI42)),IF(AND(AD41="Probabilidad",AD42="Impacto"),(AK40-(+AK40*AI42)),IF(AD42="Probabilidad",AK41,""))),"")</f>
        <v/>
      </c>
      <c r="AL42" s="392"/>
      <c r="AM42" s="392"/>
      <c r="AN42" s="392"/>
      <c r="AO42" s="569"/>
      <c r="AP42" s="569"/>
      <c r="AQ42" s="558"/>
      <c r="AR42" s="569"/>
      <c r="AS42" s="569"/>
      <c r="AT42" s="558"/>
      <c r="AU42" s="558"/>
      <c r="AV42" s="558"/>
      <c r="AW42" s="563"/>
      <c r="AX42" s="639"/>
      <c r="AY42" s="639"/>
      <c r="AZ42" s="556"/>
      <c r="BA42" s="556"/>
      <c r="BB42" s="633"/>
      <c r="BC42" s="556"/>
      <c r="BD42" s="556"/>
      <c r="BE42" s="631"/>
      <c r="BF42" s="631"/>
      <c r="BG42" s="631"/>
      <c r="BH42" s="631"/>
      <c r="BI42" s="631"/>
      <c r="BJ42" s="556"/>
      <c r="BK42" s="556"/>
      <c r="BL42" s="630"/>
    </row>
    <row r="43" spans="1:64" s="134" customFormat="1" x14ac:dyDescent="0.25">
      <c r="A43" s="658"/>
      <c r="B43" s="659"/>
      <c r="C43" s="661"/>
      <c r="D43" s="529"/>
      <c r="E43" s="532"/>
      <c r="F43" s="662"/>
      <c r="G43" s="621"/>
      <c r="H43" s="563"/>
      <c r="I43" s="569"/>
      <c r="J43" s="671"/>
      <c r="K43" s="544"/>
      <c r="L43" s="556"/>
      <c r="M43" s="556"/>
      <c r="N43" s="637"/>
      <c r="O43" s="567"/>
      <c r="P43" s="563"/>
      <c r="Q43" s="561"/>
      <c r="R43" s="563"/>
      <c r="S43" s="561"/>
      <c r="T43" s="563"/>
      <c r="U43" s="561"/>
      <c r="V43" s="635"/>
      <c r="W43" s="561"/>
      <c r="X43" s="561"/>
      <c r="Y43" s="558"/>
      <c r="Z43" s="403">
        <v>5</v>
      </c>
      <c r="AA43" s="391"/>
      <c r="AB43" s="390"/>
      <c r="AC43" s="391"/>
      <c r="AD43" s="404" t="str">
        <f t="shared" si="0"/>
        <v/>
      </c>
      <c r="AE43" s="390"/>
      <c r="AF43" s="405" t="str">
        <f t="shared" si="1"/>
        <v/>
      </c>
      <c r="AG43" s="390"/>
      <c r="AH43" s="405" t="str">
        <f t="shared" si="2"/>
        <v/>
      </c>
      <c r="AI43" s="406" t="str">
        <f t="shared" si="3"/>
        <v/>
      </c>
      <c r="AJ43" s="407" t="str">
        <f>IFERROR(IF(AND(AD42="Probabilidad",AD43="Probabilidad"),(AJ42-(+AJ42*AI43)),IF(AND(AD42="Impacto",AD43="Probabilidad"),(AJ41-(+AJ41*AI43)),IF(AD43="Impacto",AJ42,""))),"")</f>
        <v/>
      </c>
      <c r="AK43" s="407" t="str">
        <f>IFERROR(IF(AND(AD42="Impacto",AD43="Impacto"),(AK42-(+AK42*AI43)),IF(AND(AD42="Probabilidad",AD43="Impacto"),(AK41-(+AK41*AI43)),IF(AD43="Probabilidad",AK42,""))),"")</f>
        <v/>
      </c>
      <c r="AL43" s="392"/>
      <c r="AM43" s="392"/>
      <c r="AN43" s="392"/>
      <c r="AO43" s="569"/>
      <c r="AP43" s="569"/>
      <c r="AQ43" s="558"/>
      <c r="AR43" s="569"/>
      <c r="AS43" s="569"/>
      <c r="AT43" s="558"/>
      <c r="AU43" s="558"/>
      <c r="AV43" s="558"/>
      <c r="AW43" s="563"/>
      <c r="AX43" s="639"/>
      <c r="AY43" s="639"/>
      <c r="AZ43" s="556"/>
      <c r="BA43" s="556"/>
      <c r="BB43" s="633"/>
      <c r="BC43" s="556"/>
      <c r="BD43" s="556"/>
      <c r="BE43" s="631"/>
      <c r="BF43" s="631"/>
      <c r="BG43" s="631"/>
      <c r="BH43" s="631"/>
      <c r="BI43" s="631"/>
      <c r="BJ43" s="556"/>
      <c r="BK43" s="556"/>
      <c r="BL43" s="630"/>
    </row>
    <row r="44" spans="1:64" s="134" customFormat="1" ht="15.75" thickBot="1" x14ac:dyDescent="0.3">
      <c r="A44" s="658"/>
      <c r="B44" s="659"/>
      <c r="C44" s="661"/>
      <c r="D44" s="530"/>
      <c r="E44" s="533"/>
      <c r="F44" s="663"/>
      <c r="G44" s="622"/>
      <c r="H44" s="564"/>
      <c r="I44" s="570"/>
      <c r="J44" s="672"/>
      <c r="K44" s="545"/>
      <c r="L44" s="557"/>
      <c r="M44" s="557"/>
      <c r="N44" s="638"/>
      <c r="O44" s="568"/>
      <c r="P44" s="564"/>
      <c r="Q44" s="562"/>
      <c r="R44" s="564"/>
      <c r="S44" s="562"/>
      <c r="T44" s="564"/>
      <c r="U44" s="562"/>
      <c r="V44" s="636"/>
      <c r="W44" s="562"/>
      <c r="X44" s="562"/>
      <c r="Y44" s="559"/>
      <c r="Z44" s="408">
        <v>6</v>
      </c>
      <c r="AA44" s="393"/>
      <c r="AB44" s="409"/>
      <c r="AC44" s="393"/>
      <c r="AD44" s="410" t="str">
        <f t="shared" si="0"/>
        <v/>
      </c>
      <c r="AE44" s="409"/>
      <c r="AF44" s="411" t="str">
        <f t="shared" si="1"/>
        <v/>
      </c>
      <c r="AG44" s="409"/>
      <c r="AH44" s="411" t="str">
        <f t="shared" si="2"/>
        <v/>
      </c>
      <c r="AI44" s="412" t="str">
        <f t="shared" si="3"/>
        <v/>
      </c>
      <c r="AJ44" s="413" t="str">
        <f>IFERROR(IF(AND(AD43="Probabilidad",AD44="Probabilidad"),(AJ43-(+AJ43*AI44)),IF(AND(AD43="Impacto",AD44="Probabilidad"),(AJ42-(+AJ42*AI44)),IF(AD44="Impacto",AJ43,""))),"")</f>
        <v/>
      </c>
      <c r="AK44" s="413" t="str">
        <f>IFERROR(IF(AND(AD43="Impacto",AD44="Impacto"),(AK43-(+AK43*AI44)),IF(AND(AD43="Probabilidad",AD44="Impacto"),(AK42-(+AK42*AI44)),IF(AD44="Probabilidad",AK43,""))),"")</f>
        <v/>
      </c>
      <c r="AL44" s="414"/>
      <c r="AM44" s="414"/>
      <c r="AN44" s="414"/>
      <c r="AO44" s="570"/>
      <c r="AP44" s="570"/>
      <c r="AQ44" s="559"/>
      <c r="AR44" s="570"/>
      <c r="AS44" s="570"/>
      <c r="AT44" s="559"/>
      <c r="AU44" s="559"/>
      <c r="AV44" s="559"/>
      <c r="AW44" s="564"/>
      <c r="AX44" s="640"/>
      <c r="AY44" s="640"/>
      <c r="AZ44" s="557"/>
      <c r="BA44" s="557"/>
      <c r="BB44" s="634"/>
      <c r="BC44" s="557"/>
      <c r="BD44" s="557"/>
      <c r="BE44" s="632"/>
      <c r="BF44" s="632"/>
      <c r="BG44" s="632"/>
      <c r="BH44" s="632"/>
      <c r="BI44" s="632"/>
      <c r="BJ44" s="557"/>
      <c r="BK44" s="557"/>
      <c r="BL44" s="503"/>
    </row>
    <row r="45" spans="1:64" s="134" customFormat="1" x14ac:dyDescent="0.25">
      <c r="A45" s="658"/>
      <c r="B45" s="659"/>
      <c r="C45" s="660"/>
      <c r="D45" s="528"/>
      <c r="E45" s="531"/>
      <c r="F45" s="534"/>
      <c r="G45" s="504"/>
      <c r="H45" s="513"/>
      <c r="I45" s="537" t="str">
        <f>IF(D45="","",IF(D45="RG",'Identificación RG'!B124,IF(H45="","",(CONCATENATE(H45," ",$K$2," ",G45," ",$K$3," ",M45," ",$K$4," ",L45)))))</f>
        <v/>
      </c>
      <c r="J45" s="540"/>
      <c r="K45" s="543" t="str">
        <f>CONCATENATE(" *",'Identificación RG'!C119," *",'Identificación RG'!E119," *",'Identificación RG'!G119)</f>
        <v xml:space="preserve"> * * *</v>
      </c>
      <c r="L45" s="504"/>
      <c r="M45" s="504"/>
      <c r="N45" s="519"/>
      <c r="O45" s="522"/>
      <c r="P45" s="513"/>
      <c r="Q45" s="525" t="str">
        <f>IF(P45="Muy Alta",100%,IF(P45="Alta",80%,IF(P45="Media",60%,IF(P45="Baja",40%,IF(P45="Muy Baja",20%,"")))))</f>
        <v/>
      </c>
      <c r="R45" s="513"/>
      <c r="S45" s="525" t="str">
        <f>IF(R45="Catastrófico",100%,IF(R45="Mayor",80%,IF(R45="Moderado",60%,IF(R45="Menor",40%,IF(R45="Leve",20%,"")))))</f>
        <v/>
      </c>
      <c r="T45" s="513"/>
      <c r="U45" s="525" t="str">
        <f>IF(T45="Catastrófico",100%,IF(T45="Mayor",80%,IF(T45="Moderado",60%,IF(T45="Menor",40%,IF(T45="Leve",20%,"")))))</f>
        <v/>
      </c>
      <c r="V45" s="546" t="str">
        <f>IF(W45=100%,"Catastrófico",IF(W45=80%,"Mayor",IF(W45=60%,"Moderado",IF(W45=40%,"Menor",IF(W45=20%,"Leve","")))))</f>
        <v/>
      </c>
      <c r="W45" s="525" t="str">
        <f>IF(AND(S45="",U45=""),"",MAX(S45,U45))</f>
        <v/>
      </c>
      <c r="X45" s="525" t="str">
        <f>CONCATENATE(P45,V45)</f>
        <v/>
      </c>
      <c r="Y45" s="510"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49" t="str">
        <f>Q45</f>
        <v/>
      </c>
      <c r="AP45" s="549" t="str">
        <f>IF(AJ45="","",MIN(AJ45:AJ50))</f>
        <v/>
      </c>
      <c r="AQ45" s="510" t="str">
        <f>IFERROR(IF(AP45="","",IF(AP45&lt;=0.2,"Muy Baja",IF(AP45&lt;=0.4,"Baja",IF(AP45&lt;=0.6,"Media",IF(AP45&lt;=0.8,"Alta","Muy Alta"))))),"")</f>
        <v/>
      </c>
      <c r="AR45" s="549" t="str">
        <f>W45</f>
        <v/>
      </c>
      <c r="AS45" s="549" t="str">
        <f>IF(AK45="","",MIN(AK45:AK50))</f>
        <v/>
      </c>
      <c r="AT45" s="510" t="str">
        <f>IFERROR(IF(AS45="","",IF(AS45&lt;=0.2,"Leve",IF(AS45&lt;=0.4,"Menor",IF(AS45&lt;=0.6,"Moderado",IF(AS45&lt;=0.8,"Mayor","Catastrófico"))))),"")</f>
        <v/>
      </c>
      <c r="AU45" s="510" t="str">
        <f>Y45</f>
        <v/>
      </c>
      <c r="AV45" s="510"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13"/>
      <c r="AX45" s="581"/>
      <c r="AY45" s="504"/>
      <c r="AZ45" s="504"/>
      <c r="BA45" s="504"/>
      <c r="BB45" s="516"/>
      <c r="BC45" s="504"/>
      <c r="BD45" s="504"/>
      <c r="BE45" s="507"/>
      <c r="BF45" s="507"/>
      <c r="BG45" s="507"/>
      <c r="BH45" s="507"/>
      <c r="BI45" s="507"/>
      <c r="BJ45" s="504"/>
      <c r="BK45" s="504"/>
      <c r="BL45" s="501"/>
    </row>
    <row r="46" spans="1:64" s="134" customFormat="1" x14ac:dyDescent="0.25">
      <c r="A46" s="658"/>
      <c r="B46" s="659"/>
      <c r="C46" s="660"/>
      <c r="D46" s="529"/>
      <c r="E46" s="532"/>
      <c r="F46" s="535"/>
      <c r="G46" s="556"/>
      <c r="H46" s="514"/>
      <c r="I46" s="538"/>
      <c r="J46" s="541"/>
      <c r="K46" s="544"/>
      <c r="L46" s="505"/>
      <c r="M46" s="505"/>
      <c r="N46" s="565"/>
      <c r="O46" s="567"/>
      <c r="P46" s="514"/>
      <c r="Q46" s="526"/>
      <c r="R46" s="514"/>
      <c r="S46" s="526"/>
      <c r="T46" s="514"/>
      <c r="U46" s="526"/>
      <c r="V46" s="547"/>
      <c r="W46" s="526"/>
      <c r="X46" s="526"/>
      <c r="Y46" s="511"/>
      <c r="Z46" s="335">
        <v>2</v>
      </c>
      <c r="AA46" s="391"/>
      <c r="AB46" s="390"/>
      <c r="AC46" s="391"/>
      <c r="AD46" s="149" t="str">
        <f t="shared" si="0"/>
        <v/>
      </c>
      <c r="AE46" s="390"/>
      <c r="AF46" s="154" t="str">
        <f t="shared" si="1"/>
        <v/>
      </c>
      <c r="AG46" s="390"/>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2"/>
      <c r="AM46" s="392"/>
      <c r="AN46" s="392"/>
      <c r="AO46" s="550"/>
      <c r="AP46" s="550"/>
      <c r="AQ46" s="511"/>
      <c r="AR46" s="550"/>
      <c r="AS46" s="550"/>
      <c r="AT46" s="511"/>
      <c r="AU46" s="511"/>
      <c r="AV46" s="511"/>
      <c r="AW46" s="514"/>
      <c r="AX46" s="643"/>
      <c r="AY46" s="556"/>
      <c r="AZ46" s="556"/>
      <c r="BA46" s="556"/>
      <c r="BB46" s="633"/>
      <c r="BC46" s="505"/>
      <c r="BD46" s="505"/>
      <c r="BE46" s="508"/>
      <c r="BF46" s="508"/>
      <c r="BG46" s="508"/>
      <c r="BH46" s="508"/>
      <c r="BI46" s="508"/>
      <c r="BJ46" s="505"/>
      <c r="BK46" s="505"/>
      <c r="BL46" s="502"/>
    </row>
    <row r="47" spans="1:64" s="134" customFormat="1" x14ac:dyDescent="0.25">
      <c r="A47" s="658"/>
      <c r="B47" s="659"/>
      <c r="C47" s="660"/>
      <c r="D47" s="529"/>
      <c r="E47" s="532"/>
      <c r="F47" s="535"/>
      <c r="G47" s="556"/>
      <c r="H47" s="514"/>
      <c r="I47" s="538"/>
      <c r="J47" s="541"/>
      <c r="K47" s="544"/>
      <c r="L47" s="505"/>
      <c r="M47" s="505"/>
      <c r="N47" s="565"/>
      <c r="O47" s="567"/>
      <c r="P47" s="514"/>
      <c r="Q47" s="526"/>
      <c r="R47" s="514"/>
      <c r="S47" s="526"/>
      <c r="T47" s="514"/>
      <c r="U47" s="526"/>
      <c r="V47" s="547"/>
      <c r="W47" s="526"/>
      <c r="X47" s="526"/>
      <c r="Y47" s="511"/>
      <c r="Z47" s="335">
        <v>3</v>
      </c>
      <c r="AA47" s="391"/>
      <c r="AB47" s="390"/>
      <c r="AC47" s="391"/>
      <c r="AD47" s="149" t="str">
        <f t="shared" si="0"/>
        <v/>
      </c>
      <c r="AE47" s="390"/>
      <c r="AF47" s="154" t="str">
        <f t="shared" si="1"/>
        <v/>
      </c>
      <c r="AG47" s="390"/>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2"/>
      <c r="AM47" s="392"/>
      <c r="AN47" s="392"/>
      <c r="AO47" s="550"/>
      <c r="AP47" s="550"/>
      <c r="AQ47" s="511"/>
      <c r="AR47" s="550"/>
      <c r="AS47" s="550"/>
      <c r="AT47" s="511"/>
      <c r="AU47" s="511"/>
      <c r="AV47" s="511"/>
      <c r="AW47" s="514"/>
      <c r="AX47" s="643"/>
      <c r="AY47" s="556"/>
      <c r="AZ47" s="556"/>
      <c r="BA47" s="556"/>
      <c r="BB47" s="633"/>
      <c r="BC47" s="505"/>
      <c r="BD47" s="505"/>
      <c r="BE47" s="508"/>
      <c r="BF47" s="508"/>
      <c r="BG47" s="508"/>
      <c r="BH47" s="508"/>
      <c r="BI47" s="508"/>
      <c r="BJ47" s="505"/>
      <c r="BK47" s="505"/>
      <c r="BL47" s="502"/>
    </row>
    <row r="48" spans="1:64" s="134" customFormat="1" x14ac:dyDescent="0.25">
      <c r="A48" s="658"/>
      <c r="B48" s="659"/>
      <c r="C48" s="660"/>
      <c r="D48" s="529"/>
      <c r="E48" s="532"/>
      <c r="F48" s="535"/>
      <c r="G48" s="556"/>
      <c r="H48" s="514"/>
      <c r="I48" s="538"/>
      <c r="J48" s="541"/>
      <c r="K48" s="544"/>
      <c r="L48" s="505"/>
      <c r="M48" s="505"/>
      <c r="N48" s="565"/>
      <c r="O48" s="567"/>
      <c r="P48" s="514"/>
      <c r="Q48" s="526"/>
      <c r="R48" s="514"/>
      <c r="S48" s="526"/>
      <c r="T48" s="514"/>
      <c r="U48" s="526"/>
      <c r="V48" s="547"/>
      <c r="W48" s="526"/>
      <c r="X48" s="526"/>
      <c r="Y48" s="511"/>
      <c r="Z48" s="335">
        <v>4</v>
      </c>
      <c r="AA48" s="391"/>
      <c r="AB48" s="390"/>
      <c r="AC48" s="391"/>
      <c r="AD48" s="149" t="str">
        <f t="shared" si="0"/>
        <v/>
      </c>
      <c r="AE48" s="390"/>
      <c r="AF48" s="154" t="str">
        <f t="shared" si="1"/>
        <v/>
      </c>
      <c r="AG48" s="390"/>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2"/>
      <c r="AM48" s="392"/>
      <c r="AN48" s="392"/>
      <c r="AO48" s="550"/>
      <c r="AP48" s="550"/>
      <c r="AQ48" s="511"/>
      <c r="AR48" s="550"/>
      <c r="AS48" s="550"/>
      <c r="AT48" s="511"/>
      <c r="AU48" s="511"/>
      <c r="AV48" s="511"/>
      <c r="AW48" s="514"/>
      <c r="AX48" s="643"/>
      <c r="AY48" s="556"/>
      <c r="AZ48" s="556"/>
      <c r="BA48" s="556"/>
      <c r="BB48" s="633"/>
      <c r="BC48" s="505"/>
      <c r="BD48" s="505"/>
      <c r="BE48" s="508"/>
      <c r="BF48" s="508"/>
      <c r="BG48" s="508"/>
      <c r="BH48" s="508"/>
      <c r="BI48" s="508"/>
      <c r="BJ48" s="505"/>
      <c r="BK48" s="505"/>
      <c r="BL48" s="502"/>
    </row>
    <row r="49" spans="1:64" s="134" customFormat="1" x14ac:dyDescent="0.25">
      <c r="A49" s="658"/>
      <c r="B49" s="659"/>
      <c r="C49" s="660"/>
      <c r="D49" s="529"/>
      <c r="E49" s="532"/>
      <c r="F49" s="535"/>
      <c r="G49" s="556"/>
      <c r="H49" s="514"/>
      <c r="I49" s="538"/>
      <c r="J49" s="541"/>
      <c r="K49" s="544"/>
      <c r="L49" s="505"/>
      <c r="M49" s="505"/>
      <c r="N49" s="565"/>
      <c r="O49" s="567"/>
      <c r="P49" s="514"/>
      <c r="Q49" s="526"/>
      <c r="R49" s="514"/>
      <c r="S49" s="526"/>
      <c r="T49" s="514"/>
      <c r="U49" s="526"/>
      <c r="V49" s="547"/>
      <c r="W49" s="526"/>
      <c r="X49" s="526"/>
      <c r="Y49" s="511"/>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50"/>
      <c r="AP49" s="550"/>
      <c r="AQ49" s="511"/>
      <c r="AR49" s="550"/>
      <c r="AS49" s="550"/>
      <c r="AT49" s="511"/>
      <c r="AU49" s="511"/>
      <c r="AV49" s="511"/>
      <c r="AW49" s="514"/>
      <c r="AX49" s="643"/>
      <c r="AY49" s="556"/>
      <c r="AZ49" s="556"/>
      <c r="BA49" s="556"/>
      <c r="BB49" s="633"/>
      <c r="BC49" s="505"/>
      <c r="BD49" s="505"/>
      <c r="BE49" s="508"/>
      <c r="BF49" s="508"/>
      <c r="BG49" s="508"/>
      <c r="BH49" s="508"/>
      <c r="BI49" s="508"/>
      <c r="BJ49" s="505"/>
      <c r="BK49" s="505"/>
      <c r="BL49" s="502"/>
    </row>
    <row r="50" spans="1:64" s="134" customFormat="1" ht="15.75" thickBot="1" x14ac:dyDescent="0.3">
      <c r="A50" s="658"/>
      <c r="B50" s="659"/>
      <c r="C50" s="660"/>
      <c r="D50" s="530"/>
      <c r="E50" s="533"/>
      <c r="F50" s="536"/>
      <c r="G50" s="557"/>
      <c r="H50" s="515"/>
      <c r="I50" s="539"/>
      <c r="J50" s="542"/>
      <c r="K50" s="545"/>
      <c r="L50" s="506"/>
      <c r="M50" s="506"/>
      <c r="N50" s="566"/>
      <c r="O50" s="568"/>
      <c r="P50" s="515"/>
      <c r="Q50" s="527"/>
      <c r="R50" s="515"/>
      <c r="S50" s="527"/>
      <c r="T50" s="515"/>
      <c r="U50" s="527"/>
      <c r="V50" s="548"/>
      <c r="W50" s="527"/>
      <c r="X50" s="527"/>
      <c r="Y50" s="512"/>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51"/>
      <c r="AP50" s="551"/>
      <c r="AQ50" s="512"/>
      <c r="AR50" s="551"/>
      <c r="AS50" s="551"/>
      <c r="AT50" s="512"/>
      <c r="AU50" s="512"/>
      <c r="AV50" s="512"/>
      <c r="AW50" s="515"/>
      <c r="AX50" s="644"/>
      <c r="AY50" s="557"/>
      <c r="AZ50" s="557"/>
      <c r="BA50" s="557"/>
      <c r="BB50" s="634"/>
      <c r="BC50" s="506"/>
      <c r="BD50" s="506"/>
      <c r="BE50" s="509"/>
      <c r="BF50" s="509"/>
      <c r="BG50" s="509"/>
      <c r="BH50" s="509"/>
      <c r="BI50" s="509"/>
      <c r="BJ50" s="506"/>
      <c r="BK50" s="506"/>
      <c r="BL50" s="503"/>
    </row>
    <row r="51" spans="1:64" s="134" customFormat="1" x14ac:dyDescent="0.25">
      <c r="A51" s="658"/>
      <c r="B51" s="659"/>
      <c r="C51" s="660"/>
      <c r="D51" s="528"/>
      <c r="E51" s="531"/>
      <c r="F51" s="534"/>
      <c r="G51" s="504"/>
      <c r="H51" s="513"/>
      <c r="I51" s="537" t="str">
        <f>IF(D51="","",IF(D51="RG",'Identificación RG'!B141,IF(H51="","",(CONCATENATE(H51," ",$K$2," ",G51," ",$K$3," ",M51," ",$K$4," ",L51)))))</f>
        <v/>
      </c>
      <c r="J51" s="540"/>
      <c r="K51" s="543" t="str">
        <f>CONCATENATE(" *",'Identificación RG'!C136," *",'Identificación RG'!E136," *",'Identificación RG'!G136)</f>
        <v xml:space="preserve"> * * *</v>
      </c>
      <c r="L51" s="504"/>
      <c r="M51" s="504"/>
      <c r="N51" s="519"/>
      <c r="O51" s="522"/>
      <c r="P51" s="513"/>
      <c r="Q51" s="525" t="str">
        <f>IF(P51="Muy Alta",100%,IF(P51="Alta",80%,IF(P51="Media",60%,IF(P51="Baja",40%,IF(P51="Muy Baja",20%,"")))))</f>
        <v/>
      </c>
      <c r="R51" s="513"/>
      <c r="S51" s="525" t="str">
        <f>IF(R51="Catastrófico",100%,IF(R51="Mayor",80%,IF(R51="Moderado",60%,IF(R51="Menor",40%,IF(R51="Leve",20%,"")))))</f>
        <v/>
      </c>
      <c r="T51" s="513"/>
      <c r="U51" s="525" t="str">
        <f>IF(T51="Catastrófico",100%,IF(T51="Mayor",80%,IF(T51="Moderado",60%,IF(T51="Menor",40%,IF(T51="Leve",20%,"")))))</f>
        <v/>
      </c>
      <c r="V51" s="546" t="str">
        <f>IF(W51=100%,"Catastrófico",IF(W51=80%,"Mayor",IF(W51=60%,"Moderado",IF(W51=40%,"Menor",IF(W51=20%,"Leve","")))))</f>
        <v/>
      </c>
      <c r="W51" s="525" t="str">
        <f>IF(AND(S51="",U51=""),"",MAX(S51,U51))</f>
        <v/>
      </c>
      <c r="X51" s="525" t="str">
        <f>CONCATENATE(P51,V51)</f>
        <v/>
      </c>
      <c r="Y51" s="510"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4"/>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49" t="str">
        <f>Q51</f>
        <v/>
      </c>
      <c r="AP51" s="549" t="str">
        <f>IF(AJ51="","",MIN(AJ51:AJ56))</f>
        <v/>
      </c>
      <c r="AQ51" s="510" t="str">
        <f>IFERROR(IF(AP51="","",IF(AP51&lt;=0.2,"Muy Baja",IF(AP51&lt;=0.4,"Baja",IF(AP51&lt;=0.6,"Media",IF(AP51&lt;=0.8,"Alta","Muy Alta"))))),"")</f>
        <v/>
      </c>
      <c r="AR51" s="549" t="str">
        <f>W51</f>
        <v/>
      </c>
      <c r="AS51" s="549" t="str">
        <f>IF(AK51="","",MIN(AK51:AK56))</f>
        <v/>
      </c>
      <c r="AT51" s="510" t="str">
        <f>IFERROR(IF(AS51="","",IF(AS51&lt;=0.2,"Leve",IF(AS51&lt;=0.4,"Menor",IF(AS51&lt;=0.6,"Moderado",IF(AS51&lt;=0.8,"Mayor","Catastrófico"))))),"")</f>
        <v/>
      </c>
      <c r="AU51" s="510" t="str">
        <f>Y51</f>
        <v/>
      </c>
      <c r="AV51" s="510"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13"/>
      <c r="AX51" s="618"/>
      <c r="AY51" s="519"/>
      <c r="AZ51" s="504"/>
      <c r="BA51" s="504"/>
      <c r="BB51" s="516"/>
      <c r="BC51" s="504"/>
      <c r="BD51" s="504"/>
      <c r="BE51" s="507"/>
      <c r="BF51" s="507"/>
      <c r="BG51" s="507"/>
      <c r="BH51" s="507"/>
      <c r="BI51" s="507"/>
      <c r="BJ51" s="504"/>
      <c r="BK51" s="504"/>
      <c r="BL51" s="501"/>
    </row>
    <row r="52" spans="1:64" s="134" customFormat="1" x14ac:dyDescent="0.25">
      <c r="A52" s="658"/>
      <c r="B52" s="659"/>
      <c r="C52" s="660"/>
      <c r="D52" s="529"/>
      <c r="E52" s="532"/>
      <c r="F52" s="535"/>
      <c r="G52" s="556"/>
      <c r="H52" s="514"/>
      <c r="I52" s="538"/>
      <c r="J52" s="541"/>
      <c r="K52" s="544"/>
      <c r="L52" s="505"/>
      <c r="M52" s="505"/>
      <c r="N52" s="637"/>
      <c r="O52" s="567"/>
      <c r="P52" s="514"/>
      <c r="Q52" s="526"/>
      <c r="R52" s="514"/>
      <c r="S52" s="526"/>
      <c r="T52" s="514"/>
      <c r="U52" s="526"/>
      <c r="V52" s="547"/>
      <c r="W52" s="526"/>
      <c r="X52" s="526"/>
      <c r="Y52" s="511"/>
      <c r="Z52" s="335">
        <v>2</v>
      </c>
      <c r="AA52" s="394"/>
      <c r="AB52" s="390"/>
      <c r="AC52" s="391"/>
      <c r="AD52" s="149" t="str">
        <f t="shared" si="0"/>
        <v/>
      </c>
      <c r="AE52" s="390"/>
      <c r="AF52" s="154" t="str">
        <f t="shared" si="1"/>
        <v/>
      </c>
      <c r="AG52" s="390"/>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2"/>
      <c r="AM52" s="392"/>
      <c r="AN52" s="392"/>
      <c r="AO52" s="550"/>
      <c r="AP52" s="550"/>
      <c r="AQ52" s="511"/>
      <c r="AR52" s="550"/>
      <c r="AS52" s="550"/>
      <c r="AT52" s="511"/>
      <c r="AU52" s="511"/>
      <c r="AV52" s="511"/>
      <c r="AW52" s="514"/>
      <c r="AX52" s="639"/>
      <c r="AY52" s="637"/>
      <c r="AZ52" s="556"/>
      <c r="BA52" s="556"/>
      <c r="BB52" s="633"/>
      <c r="BC52" s="505"/>
      <c r="BD52" s="505"/>
      <c r="BE52" s="508"/>
      <c r="BF52" s="508"/>
      <c r="BG52" s="508"/>
      <c r="BH52" s="508"/>
      <c r="BI52" s="508"/>
      <c r="BJ52" s="505"/>
      <c r="BK52" s="505"/>
      <c r="BL52" s="502"/>
    </row>
    <row r="53" spans="1:64" s="134" customFormat="1" x14ac:dyDescent="0.25">
      <c r="A53" s="658"/>
      <c r="B53" s="659"/>
      <c r="C53" s="660"/>
      <c r="D53" s="529"/>
      <c r="E53" s="532"/>
      <c r="F53" s="535"/>
      <c r="G53" s="556"/>
      <c r="H53" s="514"/>
      <c r="I53" s="538"/>
      <c r="J53" s="541"/>
      <c r="K53" s="544"/>
      <c r="L53" s="505"/>
      <c r="M53" s="505"/>
      <c r="N53" s="637"/>
      <c r="O53" s="567"/>
      <c r="P53" s="514"/>
      <c r="Q53" s="526"/>
      <c r="R53" s="514"/>
      <c r="S53" s="526"/>
      <c r="T53" s="514"/>
      <c r="U53" s="526"/>
      <c r="V53" s="547"/>
      <c r="W53" s="526"/>
      <c r="X53" s="526"/>
      <c r="Y53" s="511"/>
      <c r="Z53" s="335">
        <v>3</v>
      </c>
      <c r="AA53" s="394"/>
      <c r="AB53" s="392"/>
      <c r="AC53" s="391"/>
      <c r="AD53" s="149" t="str">
        <f t="shared" si="0"/>
        <v/>
      </c>
      <c r="AE53" s="390"/>
      <c r="AF53" s="154" t="str">
        <f t="shared" si="1"/>
        <v/>
      </c>
      <c r="AG53" s="390"/>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2"/>
      <c r="AM53" s="392"/>
      <c r="AN53" s="392"/>
      <c r="AO53" s="550"/>
      <c r="AP53" s="550"/>
      <c r="AQ53" s="511"/>
      <c r="AR53" s="550"/>
      <c r="AS53" s="550"/>
      <c r="AT53" s="511"/>
      <c r="AU53" s="511"/>
      <c r="AV53" s="511"/>
      <c r="AW53" s="514"/>
      <c r="AX53" s="639"/>
      <c r="AY53" s="637"/>
      <c r="AZ53" s="556"/>
      <c r="BA53" s="556"/>
      <c r="BB53" s="633"/>
      <c r="BC53" s="505"/>
      <c r="BD53" s="505"/>
      <c r="BE53" s="508"/>
      <c r="BF53" s="508"/>
      <c r="BG53" s="508"/>
      <c r="BH53" s="508"/>
      <c r="BI53" s="508"/>
      <c r="BJ53" s="505"/>
      <c r="BK53" s="505"/>
      <c r="BL53" s="502"/>
    </row>
    <row r="54" spans="1:64" s="134" customFormat="1" x14ac:dyDescent="0.25">
      <c r="A54" s="658"/>
      <c r="B54" s="659"/>
      <c r="C54" s="660"/>
      <c r="D54" s="529"/>
      <c r="E54" s="532"/>
      <c r="F54" s="535"/>
      <c r="G54" s="556"/>
      <c r="H54" s="514"/>
      <c r="I54" s="538"/>
      <c r="J54" s="541"/>
      <c r="K54" s="544"/>
      <c r="L54" s="505"/>
      <c r="M54" s="505"/>
      <c r="N54" s="637"/>
      <c r="O54" s="567"/>
      <c r="P54" s="514"/>
      <c r="Q54" s="526"/>
      <c r="R54" s="514"/>
      <c r="S54" s="526"/>
      <c r="T54" s="514"/>
      <c r="U54" s="526"/>
      <c r="V54" s="547"/>
      <c r="W54" s="526"/>
      <c r="X54" s="526"/>
      <c r="Y54" s="511"/>
      <c r="Z54" s="335">
        <v>4</v>
      </c>
      <c r="AA54" s="394"/>
      <c r="AB54" s="390"/>
      <c r="AC54" s="391"/>
      <c r="AD54" s="149" t="str">
        <f t="shared" si="0"/>
        <v/>
      </c>
      <c r="AE54" s="390"/>
      <c r="AF54" s="154" t="str">
        <f t="shared" si="1"/>
        <v/>
      </c>
      <c r="AG54" s="390"/>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2"/>
      <c r="AM54" s="392"/>
      <c r="AN54" s="392"/>
      <c r="AO54" s="550"/>
      <c r="AP54" s="550"/>
      <c r="AQ54" s="511"/>
      <c r="AR54" s="550"/>
      <c r="AS54" s="550"/>
      <c r="AT54" s="511"/>
      <c r="AU54" s="511"/>
      <c r="AV54" s="511"/>
      <c r="AW54" s="514"/>
      <c r="AX54" s="639"/>
      <c r="AY54" s="637"/>
      <c r="AZ54" s="556"/>
      <c r="BA54" s="556"/>
      <c r="BB54" s="633"/>
      <c r="BC54" s="505"/>
      <c r="BD54" s="505"/>
      <c r="BE54" s="508"/>
      <c r="BF54" s="508"/>
      <c r="BG54" s="508"/>
      <c r="BH54" s="508"/>
      <c r="BI54" s="508"/>
      <c r="BJ54" s="505"/>
      <c r="BK54" s="505"/>
      <c r="BL54" s="502"/>
    </row>
    <row r="55" spans="1:64" s="134" customFormat="1" x14ac:dyDescent="0.25">
      <c r="A55" s="658"/>
      <c r="B55" s="659"/>
      <c r="C55" s="660"/>
      <c r="D55" s="529"/>
      <c r="E55" s="532"/>
      <c r="F55" s="535"/>
      <c r="G55" s="556"/>
      <c r="H55" s="514"/>
      <c r="I55" s="538"/>
      <c r="J55" s="541"/>
      <c r="K55" s="544"/>
      <c r="L55" s="505"/>
      <c r="M55" s="505"/>
      <c r="N55" s="637"/>
      <c r="O55" s="567"/>
      <c r="P55" s="514"/>
      <c r="Q55" s="526"/>
      <c r="R55" s="514"/>
      <c r="S55" s="526"/>
      <c r="T55" s="514"/>
      <c r="U55" s="526"/>
      <c r="V55" s="547"/>
      <c r="W55" s="526"/>
      <c r="X55" s="526"/>
      <c r="Y55" s="511"/>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50"/>
      <c r="AP55" s="550"/>
      <c r="AQ55" s="511"/>
      <c r="AR55" s="550"/>
      <c r="AS55" s="550"/>
      <c r="AT55" s="511"/>
      <c r="AU55" s="511"/>
      <c r="AV55" s="511"/>
      <c r="AW55" s="514"/>
      <c r="AX55" s="639"/>
      <c r="AY55" s="637"/>
      <c r="AZ55" s="556"/>
      <c r="BA55" s="556"/>
      <c r="BB55" s="633"/>
      <c r="BC55" s="505"/>
      <c r="BD55" s="505"/>
      <c r="BE55" s="508"/>
      <c r="BF55" s="508"/>
      <c r="BG55" s="508"/>
      <c r="BH55" s="508"/>
      <c r="BI55" s="508"/>
      <c r="BJ55" s="505"/>
      <c r="BK55" s="505"/>
      <c r="BL55" s="502"/>
    </row>
    <row r="56" spans="1:64" s="134" customFormat="1" ht="15.75" thickBot="1" x14ac:dyDescent="0.3">
      <c r="A56" s="658"/>
      <c r="B56" s="659"/>
      <c r="C56" s="660"/>
      <c r="D56" s="530"/>
      <c r="E56" s="533"/>
      <c r="F56" s="536"/>
      <c r="G56" s="557"/>
      <c r="H56" s="515"/>
      <c r="I56" s="539"/>
      <c r="J56" s="542"/>
      <c r="K56" s="545"/>
      <c r="L56" s="506"/>
      <c r="M56" s="506"/>
      <c r="N56" s="638"/>
      <c r="O56" s="568"/>
      <c r="P56" s="515"/>
      <c r="Q56" s="527"/>
      <c r="R56" s="515"/>
      <c r="S56" s="527"/>
      <c r="T56" s="515"/>
      <c r="U56" s="527"/>
      <c r="V56" s="548"/>
      <c r="W56" s="527"/>
      <c r="X56" s="527"/>
      <c r="Y56" s="512"/>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51"/>
      <c r="AP56" s="551"/>
      <c r="AQ56" s="512"/>
      <c r="AR56" s="551"/>
      <c r="AS56" s="551"/>
      <c r="AT56" s="512"/>
      <c r="AU56" s="512"/>
      <c r="AV56" s="512"/>
      <c r="AW56" s="515"/>
      <c r="AX56" s="640"/>
      <c r="AY56" s="638"/>
      <c r="AZ56" s="557"/>
      <c r="BA56" s="557"/>
      <c r="BB56" s="634"/>
      <c r="BC56" s="506"/>
      <c r="BD56" s="506"/>
      <c r="BE56" s="509"/>
      <c r="BF56" s="509"/>
      <c r="BG56" s="509"/>
      <c r="BH56" s="509"/>
      <c r="BI56" s="509"/>
      <c r="BJ56" s="506"/>
      <c r="BK56" s="506"/>
      <c r="BL56" s="503"/>
    </row>
    <row r="57" spans="1:64" s="134" customFormat="1" x14ac:dyDescent="0.25">
      <c r="A57" s="658"/>
      <c r="B57" s="659"/>
      <c r="C57" s="660"/>
      <c r="D57" s="528"/>
      <c r="E57" s="531"/>
      <c r="F57" s="534"/>
      <c r="G57" s="504"/>
      <c r="H57" s="513"/>
      <c r="I57" s="537" t="str">
        <f>IF(D57="","",IF(D57="RG",'Identificación RG'!B158,IF(H57="","",(CONCATENATE(H57," ",$K$2," ",G57," ",$K$3," ",M57," ",$K$4," ",L57)))))</f>
        <v/>
      </c>
      <c r="J57" s="540"/>
      <c r="K57" s="543" t="str">
        <f>CONCATENATE(" *",'Identificación RG'!C153," *",'Identificación RG'!E153," *",'Identificación RG'!G153)</f>
        <v xml:space="preserve"> * * *</v>
      </c>
      <c r="L57" s="504"/>
      <c r="M57" s="504"/>
      <c r="N57" s="519"/>
      <c r="O57" s="522"/>
      <c r="P57" s="513"/>
      <c r="Q57" s="525" t="str">
        <f>IF(P57="Muy Alta",100%,IF(P57="Alta",80%,IF(P57="Media",60%,IF(P57="Baja",40%,IF(P57="Muy Baja",20%,"")))))</f>
        <v/>
      </c>
      <c r="R57" s="513"/>
      <c r="S57" s="525" t="str">
        <f>IF(R57="Catastrófico",100%,IF(R57="Mayor",80%,IF(R57="Moderado",60%,IF(R57="Menor",40%,IF(R57="Leve",20%,"")))))</f>
        <v/>
      </c>
      <c r="T57" s="513"/>
      <c r="U57" s="525" t="str">
        <f>IF(T57="Catastrófico",100%,IF(T57="Mayor",80%,IF(T57="Moderado",60%,IF(T57="Menor",40%,IF(T57="Leve",20%,"")))))</f>
        <v/>
      </c>
      <c r="V57" s="546" t="str">
        <f>IF(W57=100%,"Catastrófico",IF(W57=80%,"Mayor",IF(W57=60%,"Moderado",IF(W57=40%,"Menor",IF(W57=20%,"Leve","")))))</f>
        <v/>
      </c>
      <c r="W57" s="525" t="str">
        <f>IF(AND(S57="",U57=""),"",MAX(S57,U57))</f>
        <v/>
      </c>
      <c r="X57" s="525" t="str">
        <f>CONCATENATE(P57,V57)</f>
        <v/>
      </c>
      <c r="Y57" s="510"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49" t="str">
        <f>Q57</f>
        <v/>
      </c>
      <c r="AP57" s="549" t="str">
        <f>IF(AJ57="","",MIN(AJ57:AJ62))</f>
        <v/>
      </c>
      <c r="AQ57" s="510" t="str">
        <f>IFERROR(IF(AP57="","",IF(AP57&lt;=0.2,"Muy Baja",IF(AP57&lt;=0.4,"Baja",IF(AP57&lt;=0.6,"Media",IF(AP57&lt;=0.8,"Alta","Muy Alta"))))),"")</f>
        <v/>
      </c>
      <c r="AR57" s="549" t="str">
        <f>W57</f>
        <v/>
      </c>
      <c r="AS57" s="549" t="str">
        <f>IF(AK57="","",MIN(AK57:AK62))</f>
        <v/>
      </c>
      <c r="AT57" s="510" t="str">
        <f>IFERROR(IF(AS57="","",IF(AS57&lt;=0.2,"Leve",IF(AS57&lt;=0.4,"Menor",IF(AS57&lt;=0.6,"Moderado",IF(AS57&lt;=0.8,"Mayor","Catastrófico"))))),"")</f>
        <v/>
      </c>
      <c r="AU57" s="510" t="str">
        <f>Y57</f>
        <v/>
      </c>
      <c r="AV57" s="510"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13"/>
      <c r="AX57" s="504"/>
      <c r="AY57" s="504"/>
      <c r="AZ57" s="504"/>
      <c r="BA57" s="504"/>
      <c r="BB57" s="516"/>
      <c r="BC57" s="504"/>
      <c r="BD57" s="504"/>
      <c r="BE57" s="507"/>
      <c r="BF57" s="507"/>
      <c r="BG57" s="507"/>
      <c r="BH57" s="507"/>
      <c r="BI57" s="507"/>
      <c r="BJ57" s="504"/>
      <c r="BK57" s="504"/>
      <c r="BL57" s="501"/>
    </row>
    <row r="58" spans="1:64" s="134" customFormat="1" x14ac:dyDescent="0.25">
      <c r="A58" s="658"/>
      <c r="B58" s="659"/>
      <c r="C58" s="660"/>
      <c r="D58" s="529"/>
      <c r="E58" s="532"/>
      <c r="F58" s="535"/>
      <c r="G58" s="556"/>
      <c r="H58" s="514"/>
      <c r="I58" s="538"/>
      <c r="J58" s="541"/>
      <c r="K58" s="544"/>
      <c r="L58" s="505"/>
      <c r="M58" s="505"/>
      <c r="N58" s="637"/>
      <c r="O58" s="567"/>
      <c r="P58" s="514"/>
      <c r="Q58" s="526"/>
      <c r="R58" s="514"/>
      <c r="S58" s="526"/>
      <c r="T58" s="514"/>
      <c r="U58" s="526"/>
      <c r="V58" s="547"/>
      <c r="W58" s="526"/>
      <c r="X58" s="526"/>
      <c r="Y58" s="511"/>
      <c r="Z58" s="335">
        <v>2</v>
      </c>
      <c r="AA58" s="391"/>
      <c r="AB58" s="390"/>
      <c r="AC58" s="391"/>
      <c r="AD58" s="149" t="str">
        <f t="shared" si="0"/>
        <v/>
      </c>
      <c r="AE58" s="390"/>
      <c r="AF58" s="154" t="str">
        <f t="shared" si="1"/>
        <v/>
      </c>
      <c r="AG58" s="390"/>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2"/>
      <c r="AM58" s="392"/>
      <c r="AN58" s="392"/>
      <c r="AO58" s="550"/>
      <c r="AP58" s="550"/>
      <c r="AQ58" s="511"/>
      <c r="AR58" s="550"/>
      <c r="AS58" s="550"/>
      <c r="AT58" s="511"/>
      <c r="AU58" s="511"/>
      <c r="AV58" s="511"/>
      <c r="AW58" s="514"/>
      <c r="AX58" s="505"/>
      <c r="AY58" s="505"/>
      <c r="AZ58" s="505"/>
      <c r="BA58" s="505"/>
      <c r="BB58" s="517"/>
      <c r="BC58" s="505"/>
      <c r="BD58" s="505"/>
      <c r="BE58" s="508"/>
      <c r="BF58" s="508"/>
      <c r="BG58" s="508"/>
      <c r="BH58" s="508"/>
      <c r="BI58" s="508"/>
      <c r="BJ58" s="505"/>
      <c r="BK58" s="505"/>
      <c r="BL58" s="502"/>
    </row>
    <row r="59" spans="1:64" s="134" customFormat="1" x14ac:dyDescent="0.25">
      <c r="A59" s="658"/>
      <c r="B59" s="659"/>
      <c r="C59" s="660"/>
      <c r="D59" s="529"/>
      <c r="E59" s="532"/>
      <c r="F59" s="535"/>
      <c r="G59" s="556"/>
      <c r="H59" s="514"/>
      <c r="I59" s="538"/>
      <c r="J59" s="541"/>
      <c r="K59" s="544"/>
      <c r="L59" s="505"/>
      <c r="M59" s="505"/>
      <c r="N59" s="637"/>
      <c r="O59" s="567"/>
      <c r="P59" s="514"/>
      <c r="Q59" s="526"/>
      <c r="R59" s="514"/>
      <c r="S59" s="526"/>
      <c r="T59" s="514"/>
      <c r="U59" s="526"/>
      <c r="V59" s="547"/>
      <c r="W59" s="526"/>
      <c r="X59" s="526"/>
      <c r="Y59" s="511"/>
      <c r="Z59" s="335">
        <v>3</v>
      </c>
      <c r="AA59" s="391"/>
      <c r="AB59" s="390"/>
      <c r="AC59" s="391"/>
      <c r="AD59" s="149" t="str">
        <f t="shared" si="0"/>
        <v/>
      </c>
      <c r="AE59" s="390"/>
      <c r="AF59" s="154" t="str">
        <f t="shared" si="1"/>
        <v/>
      </c>
      <c r="AG59" s="390"/>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2"/>
      <c r="AM59" s="392"/>
      <c r="AN59" s="392"/>
      <c r="AO59" s="550"/>
      <c r="AP59" s="550"/>
      <c r="AQ59" s="511"/>
      <c r="AR59" s="550"/>
      <c r="AS59" s="550"/>
      <c r="AT59" s="511"/>
      <c r="AU59" s="511"/>
      <c r="AV59" s="511"/>
      <c r="AW59" s="514"/>
      <c r="AX59" s="505"/>
      <c r="AY59" s="505"/>
      <c r="AZ59" s="505"/>
      <c r="BA59" s="505"/>
      <c r="BB59" s="517"/>
      <c r="BC59" s="505"/>
      <c r="BD59" s="505"/>
      <c r="BE59" s="508"/>
      <c r="BF59" s="508"/>
      <c r="BG59" s="508"/>
      <c r="BH59" s="508"/>
      <c r="BI59" s="508"/>
      <c r="BJ59" s="505"/>
      <c r="BK59" s="505"/>
      <c r="BL59" s="502"/>
    </row>
    <row r="60" spans="1:64" s="134" customFormat="1" x14ac:dyDescent="0.25">
      <c r="A60" s="658"/>
      <c r="B60" s="659"/>
      <c r="C60" s="660"/>
      <c r="D60" s="529"/>
      <c r="E60" s="532"/>
      <c r="F60" s="535"/>
      <c r="G60" s="556"/>
      <c r="H60" s="514"/>
      <c r="I60" s="538"/>
      <c r="J60" s="541"/>
      <c r="K60" s="544"/>
      <c r="L60" s="505"/>
      <c r="M60" s="505"/>
      <c r="N60" s="637"/>
      <c r="O60" s="567"/>
      <c r="P60" s="514"/>
      <c r="Q60" s="526"/>
      <c r="R60" s="514"/>
      <c r="S60" s="526"/>
      <c r="T60" s="514"/>
      <c r="U60" s="526"/>
      <c r="V60" s="547"/>
      <c r="W60" s="526"/>
      <c r="X60" s="526"/>
      <c r="Y60" s="511"/>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50"/>
      <c r="AP60" s="550"/>
      <c r="AQ60" s="511"/>
      <c r="AR60" s="550"/>
      <c r="AS60" s="550"/>
      <c r="AT60" s="511"/>
      <c r="AU60" s="511"/>
      <c r="AV60" s="511"/>
      <c r="AW60" s="514"/>
      <c r="AX60" s="505"/>
      <c r="AY60" s="505"/>
      <c r="AZ60" s="505"/>
      <c r="BA60" s="505"/>
      <c r="BB60" s="517"/>
      <c r="BC60" s="505"/>
      <c r="BD60" s="505"/>
      <c r="BE60" s="508"/>
      <c r="BF60" s="508"/>
      <c r="BG60" s="508"/>
      <c r="BH60" s="508"/>
      <c r="BI60" s="508"/>
      <c r="BJ60" s="505"/>
      <c r="BK60" s="505"/>
      <c r="BL60" s="502"/>
    </row>
    <row r="61" spans="1:64" s="134" customFormat="1" x14ac:dyDescent="0.25">
      <c r="A61" s="658"/>
      <c r="B61" s="659"/>
      <c r="C61" s="660"/>
      <c r="D61" s="529"/>
      <c r="E61" s="532"/>
      <c r="F61" s="535"/>
      <c r="G61" s="556"/>
      <c r="H61" s="514"/>
      <c r="I61" s="538"/>
      <c r="J61" s="541"/>
      <c r="K61" s="544"/>
      <c r="L61" s="505"/>
      <c r="M61" s="505"/>
      <c r="N61" s="637"/>
      <c r="O61" s="567"/>
      <c r="P61" s="514"/>
      <c r="Q61" s="526"/>
      <c r="R61" s="514"/>
      <c r="S61" s="526"/>
      <c r="T61" s="514"/>
      <c r="U61" s="526"/>
      <c r="V61" s="547"/>
      <c r="W61" s="526"/>
      <c r="X61" s="526"/>
      <c r="Y61" s="511"/>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50"/>
      <c r="AP61" s="550"/>
      <c r="AQ61" s="511"/>
      <c r="AR61" s="550"/>
      <c r="AS61" s="550"/>
      <c r="AT61" s="511"/>
      <c r="AU61" s="511"/>
      <c r="AV61" s="511"/>
      <c r="AW61" s="514"/>
      <c r="AX61" s="505"/>
      <c r="AY61" s="505"/>
      <c r="AZ61" s="505"/>
      <c r="BA61" s="505"/>
      <c r="BB61" s="517"/>
      <c r="BC61" s="505"/>
      <c r="BD61" s="505"/>
      <c r="BE61" s="508"/>
      <c r="BF61" s="508"/>
      <c r="BG61" s="508"/>
      <c r="BH61" s="508"/>
      <c r="BI61" s="508"/>
      <c r="BJ61" s="505"/>
      <c r="BK61" s="505"/>
      <c r="BL61" s="502"/>
    </row>
    <row r="62" spans="1:64" s="134" customFormat="1" ht="15.75" thickBot="1" x14ac:dyDescent="0.3">
      <c r="A62" s="658"/>
      <c r="B62" s="659"/>
      <c r="C62" s="660"/>
      <c r="D62" s="530"/>
      <c r="E62" s="533"/>
      <c r="F62" s="536"/>
      <c r="G62" s="557"/>
      <c r="H62" s="515"/>
      <c r="I62" s="539"/>
      <c r="J62" s="542"/>
      <c r="K62" s="545"/>
      <c r="L62" s="506"/>
      <c r="M62" s="506"/>
      <c r="N62" s="638"/>
      <c r="O62" s="568"/>
      <c r="P62" s="515"/>
      <c r="Q62" s="527"/>
      <c r="R62" s="515"/>
      <c r="S62" s="527"/>
      <c r="T62" s="515"/>
      <c r="U62" s="527"/>
      <c r="V62" s="548"/>
      <c r="W62" s="527"/>
      <c r="X62" s="527"/>
      <c r="Y62" s="512"/>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51"/>
      <c r="AP62" s="551"/>
      <c r="AQ62" s="512"/>
      <c r="AR62" s="551"/>
      <c r="AS62" s="551"/>
      <c r="AT62" s="512"/>
      <c r="AU62" s="512"/>
      <c r="AV62" s="512"/>
      <c r="AW62" s="515"/>
      <c r="AX62" s="506"/>
      <c r="AY62" s="506"/>
      <c r="AZ62" s="506"/>
      <c r="BA62" s="506"/>
      <c r="BB62" s="518"/>
      <c r="BC62" s="506"/>
      <c r="BD62" s="506"/>
      <c r="BE62" s="509"/>
      <c r="BF62" s="509"/>
      <c r="BG62" s="509"/>
      <c r="BH62" s="509"/>
      <c r="BI62" s="509"/>
      <c r="BJ62" s="506"/>
      <c r="BK62" s="506"/>
      <c r="BL62" s="503"/>
    </row>
    <row r="63" spans="1:64" s="134" customFormat="1" x14ac:dyDescent="0.25">
      <c r="A63" s="658"/>
      <c r="B63" s="659"/>
      <c r="C63" s="660"/>
      <c r="D63" s="528"/>
      <c r="E63" s="531"/>
      <c r="F63" s="534"/>
      <c r="G63" s="504"/>
      <c r="H63" s="513"/>
      <c r="I63" s="537" t="str">
        <f>IF(D63="","",IF(D63="RG",'Identificación RG'!B175,IF(H63="","",(CONCATENATE(H63," ",$K$2," ",G63," ",$K$3," ",M63," ",$K$4," ",L63)))))</f>
        <v/>
      </c>
      <c r="J63" s="540"/>
      <c r="K63" s="543" t="str">
        <f>CONCATENATE(" *",'Identificación RG'!C170," *",'Identificación RG'!E170," *",'Identificación RG'!G170)</f>
        <v xml:space="preserve"> * * *</v>
      </c>
      <c r="L63" s="504"/>
      <c r="M63" s="504"/>
      <c r="N63" s="519"/>
      <c r="O63" s="522"/>
      <c r="P63" s="513"/>
      <c r="Q63" s="525" t="str">
        <f>IF(P63="Muy Alta",100%,IF(P63="Alta",80%,IF(P63="Media",60%,IF(P63="Baja",40%,IF(P63="Muy Baja",20%,"")))))</f>
        <v/>
      </c>
      <c r="R63" s="513"/>
      <c r="S63" s="525" t="str">
        <f>IF(R63="Catastrófico",100%,IF(R63="Mayor",80%,IF(R63="Moderado",60%,IF(R63="Menor",40%,IF(R63="Leve",20%,"")))))</f>
        <v/>
      </c>
      <c r="T63" s="513"/>
      <c r="U63" s="525" t="str">
        <f>IF(T63="Catastrófico",100%,IF(T63="Mayor",80%,IF(T63="Moderado",60%,IF(T63="Menor",40%,IF(T63="Leve",20%,"")))))</f>
        <v/>
      </c>
      <c r="V63" s="546" t="str">
        <f>IF(W63=100%,"Catastrófico",IF(W63=80%,"Mayor",IF(W63=60%,"Moderado",IF(W63=40%,"Menor",IF(W63=20%,"Leve","")))))</f>
        <v/>
      </c>
      <c r="W63" s="525" t="str">
        <f>IF(AND(S63="",U63=""),"",MAX(S63,U63))</f>
        <v/>
      </c>
      <c r="X63" s="525" t="str">
        <f>CONCATENATE(P63,V63)</f>
        <v/>
      </c>
      <c r="Y63" s="510"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49" t="str">
        <f>Q63</f>
        <v/>
      </c>
      <c r="AP63" s="549" t="str">
        <f>IF(AJ63="","",MIN(AJ63:AJ68))</f>
        <v/>
      </c>
      <c r="AQ63" s="510" t="str">
        <f>IFERROR(IF(AP63="","",IF(AP63&lt;=0.2,"Muy Baja",IF(AP63&lt;=0.4,"Baja",IF(AP63&lt;=0.6,"Media",IF(AP63&lt;=0.8,"Alta","Muy Alta"))))),"")</f>
        <v/>
      </c>
      <c r="AR63" s="549" t="str">
        <f>W63</f>
        <v/>
      </c>
      <c r="AS63" s="549" t="str">
        <f>IF(AK63="","",MIN(AK63:AK68))</f>
        <v/>
      </c>
      <c r="AT63" s="510" t="str">
        <f>IFERROR(IF(AS63="","",IF(AS63&lt;=0.2,"Leve",IF(AS63&lt;=0.4,"Menor",IF(AS63&lt;=0.6,"Moderado",IF(AS63&lt;=0.8,"Mayor","Catastrófico"))))),"")</f>
        <v/>
      </c>
      <c r="AU63" s="510" t="str">
        <f>Y63</f>
        <v/>
      </c>
      <c r="AV63" s="510"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13"/>
      <c r="AX63" s="504"/>
      <c r="AY63" s="504"/>
      <c r="AZ63" s="504"/>
      <c r="BA63" s="504"/>
      <c r="BB63" s="516"/>
      <c r="BC63" s="504"/>
      <c r="BD63" s="504"/>
      <c r="BE63" s="507"/>
      <c r="BF63" s="507"/>
      <c r="BG63" s="507"/>
      <c r="BH63" s="507"/>
      <c r="BI63" s="507"/>
      <c r="BJ63" s="504"/>
      <c r="BK63" s="504"/>
      <c r="BL63" s="501"/>
    </row>
    <row r="64" spans="1:64" s="134" customFormat="1" x14ac:dyDescent="0.25">
      <c r="A64" s="658"/>
      <c r="B64" s="659"/>
      <c r="C64" s="660"/>
      <c r="D64" s="529"/>
      <c r="E64" s="532"/>
      <c r="F64" s="535"/>
      <c r="G64" s="556"/>
      <c r="H64" s="514"/>
      <c r="I64" s="538"/>
      <c r="J64" s="541"/>
      <c r="K64" s="544"/>
      <c r="L64" s="505"/>
      <c r="M64" s="505"/>
      <c r="N64" s="520"/>
      <c r="O64" s="523"/>
      <c r="P64" s="514"/>
      <c r="Q64" s="526"/>
      <c r="R64" s="514"/>
      <c r="S64" s="526"/>
      <c r="T64" s="514"/>
      <c r="U64" s="526"/>
      <c r="V64" s="547"/>
      <c r="W64" s="526"/>
      <c r="X64" s="526"/>
      <c r="Y64" s="511"/>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50"/>
      <c r="AP64" s="550"/>
      <c r="AQ64" s="511"/>
      <c r="AR64" s="550"/>
      <c r="AS64" s="550"/>
      <c r="AT64" s="511"/>
      <c r="AU64" s="511"/>
      <c r="AV64" s="511"/>
      <c r="AW64" s="514"/>
      <c r="AX64" s="505"/>
      <c r="AY64" s="505"/>
      <c r="AZ64" s="505"/>
      <c r="BA64" s="505"/>
      <c r="BB64" s="517"/>
      <c r="BC64" s="505"/>
      <c r="BD64" s="505"/>
      <c r="BE64" s="508"/>
      <c r="BF64" s="508"/>
      <c r="BG64" s="508"/>
      <c r="BH64" s="508"/>
      <c r="BI64" s="508"/>
      <c r="BJ64" s="505"/>
      <c r="BK64" s="505"/>
      <c r="BL64" s="502"/>
    </row>
    <row r="65" spans="1:64" s="134" customFormat="1" x14ac:dyDescent="0.25">
      <c r="A65" s="658"/>
      <c r="B65" s="659"/>
      <c r="C65" s="660"/>
      <c r="D65" s="529"/>
      <c r="E65" s="532"/>
      <c r="F65" s="535"/>
      <c r="G65" s="556"/>
      <c r="H65" s="514"/>
      <c r="I65" s="538"/>
      <c r="J65" s="541"/>
      <c r="K65" s="544"/>
      <c r="L65" s="505"/>
      <c r="M65" s="505"/>
      <c r="N65" s="520"/>
      <c r="O65" s="523"/>
      <c r="P65" s="514"/>
      <c r="Q65" s="526"/>
      <c r="R65" s="514"/>
      <c r="S65" s="526"/>
      <c r="T65" s="514"/>
      <c r="U65" s="526"/>
      <c r="V65" s="547"/>
      <c r="W65" s="526"/>
      <c r="X65" s="526"/>
      <c r="Y65" s="511"/>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50"/>
      <c r="AP65" s="550"/>
      <c r="AQ65" s="511"/>
      <c r="AR65" s="550"/>
      <c r="AS65" s="550"/>
      <c r="AT65" s="511"/>
      <c r="AU65" s="511"/>
      <c r="AV65" s="511"/>
      <c r="AW65" s="514"/>
      <c r="AX65" s="505"/>
      <c r="AY65" s="505"/>
      <c r="AZ65" s="505"/>
      <c r="BA65" s="505"/>
      <c r="BB65" s="517"/>
      <c r="BC65" s="505"/>
      <c r="BD65" s="505"/>
      <c r="BE65" s="508"/>
      <c r="BF65" s="508"/>
      <c r="BG65" s="508"/>
      <c r="BH65" s="508"/>
      <c r="BI65" s="508"/>
      <c r="BJ65" s="505"/>
      <c r="BK65" s="505"/>
      <c r="BL65" s="502"/>
    </row>
    <row r="66" spans="1:64" s="134" customFormat="1" x14ac:dyDescent="0.25">
      <c r="A66" s="658"/>
      <c r="B66" s="659"/>
      <c r="C66" s="660"/>
      <c r="D66" s="529"/>
      <c r="E66" s="532"/>
      <c r="F66" s="535"/>
      <c r="G66" s="556"/>
      <c r="H66" s="514"/>
      <c r="I66" s="538"/>
      <c r="J66" s="541"/>
      <c r="K66" s="544"/>
      <c r="L66" s="505"/>
      <c r="M66" s="505"/>
      <c r="N66" s="520"/>
      <c r="O66" s="523"/>
      <c r="P66" s="514"/>
      <c r="Q66" s="526"/>
      <c r="R66" s="514"/>
      <c r="S66" s="526"/>
      <c r="T66" s="514"/>
      <c r="U66" s="526"/>
      <c r="V66" s="547"/>
      <c r="W66" s="526"/>
      <c r="X66" s="526"/>
      <c r="Y66" s="511"/>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50"/>
      <c r="AP66" s="550"/>
      <c r="AQ66" s="511"/>
      <c r="AR66" s="550"/>
      <c r="AS66" s="550"/>
      <c r="AT66" s="511"/>
      <c r="AU66" s="511"/>
      <c r="AV66" s="511"/>
      <c r="AW66" s="514"/>
      <c r="AX66" s="505"/>
      <c r="AY66" s="505"/>
      <c r="AZ66" s="505"/>
      <c r="BA66" s="505"/>
      <c r="BB66" s="517"/>
      <c r="BC66" s="505"/>
      <c r="BD66" s="505"/>
      <c r="BE66" s="508"/>
      <c r="BF66" s="508"/>
      <c r="BG66" s="508"/>
      <c r="BH66" s="508"/>
      <c r="BI66" s="508"/>
      <c r="BJ66" s="505"/>
      <c r="BK66" s="505"/>
      <c r="BL66" s="502"/>
    </row>
    <row r="67" spans="1:64" s="134" customFormat="1" x14ac:dyDescent="0.25">
      <c r="A67" s="658"/>
      <c r="B67" s="659"/>
      <c r="C67" s="660"/>
      <c r="D67" s="529"/>
      <c r="E67" s="532"/>
      <c r="F67" s="535"/>
      <c r="G67" s="556"/>
      <c r="H67" s="514"/>
      <c r="I67" s="538"/>
      <c r="J67" s="541"/>
      <c r="K67" s="544"/>
      <c r="L67" s="505"/>
      <c r="M67" s="505"/>
      <c r="N67" s="520"/>
      <c r="O67" s="523"/>
      <c r="P67" s="514"/>
      <c r="Q67" s="526"/>
      <c r="R67" s="514"/>
      <c r="S67" s="526"/>
      <c r="T67" s="514"/>
      <c r="U67" s="526"/>
      <c r="V67" s="547"/>
      <c r="W67" s="526"/>
      <c r="X67" s="526"/>
      <c r="Y67" s="511"/>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50"/>
      <c r="AP67" s="550"/>
      <c r="AQ67" s="511"/>
      <c r="AR67" s="550"/>
      <c r="AS67" s="550"/>
      <c r="AT67" s="511"/>
      <c r="AU67" s="511"/>
      <c r="AV67" s="511"/>
      <c r="AW67" s="514"/>
      <c r="AX67" s="505"/>
      <c r="AY67" s="505"/>
      <c r="AZ67" s="505"/>
      <c r="BA67" s="505"/>
      <c r="BB67" s="517"/>
      <c r="BC67" s="505"/>
      <c r="BD67" s="505"/>
      <c r="BE67" s="508"/>
      <c r="BF67" s="508"/>
      <c r="BG67" s="508"/>
      <c r="BH67" s="508"/>
      <c r="BI67" s="508"/>
      <c r="BJ67" s="505"/>
      <c r="BK67" s="505"/>
      <c r="BL67" s="502"/>
    </row>
    <row r="68" spans="1:64" s="134" customFormat="1" ht="15.75" thickBot="1" x14ac:dyDescent="0.3">
      <c r="A68" s="658"/>
      <c r="B68" s="659"/>
      <c r="C68" s="660"/>
      <c r="D68" s="530"/>
      <c r="E68" s="533"/>
      <c r="F68" s="536"/>
      <c r="G68" s="557"/>
      <c r="H68" s="515"/>
      <c r="I68" s="539"/>
      <c r="J68" s="542"/>
      <c r="K68" s="545"/>
      <c r="L68" s="506"/>
      <c r="M68" s="506"/>
      <c r="N68" s="521"/>
      <c r="O68" s="524"/>
      <c r="P68" s="515"/>
      <c r="Q68" s="527"/>
      <c r="R68" s="515"/>
      <c r="S68" s="527"/>
      <c r="T68" s="515"/>
      <c r="U68" s="527"/>
      <c r="V68" s="548"/>
      <c r="W68" s="527"/>
      <c r="X68" s="527"/>
      <c r="Y68" s="512"/>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51"/>
      <c r="AP68" s="551"/>
      <c r="AQ68" s="512"/>
      <c r="AR68" s="551"/>
      <c r="AS68" s="551"/>
      <c r="AT68" s="512"/>
      <c r="AU68" s="512"/>
      <c r="AV68" s="512"/>
      <c r="AW68" s="515"/>
      <c r="AX68" s="506"/>
      <c r="AY68" s="506"/>
      <c r="AZ68" s="506"/>
      <c r="BA68" s="506"/>
      <c r="BB68" s="518"/>
      <c r="BC68" s="506"/>
      <c r="BD68" s="506"/>
      <c r="BE68" s="509"/>
      <c r="BF68" s="509"/>
      <c r="BG68" s="509"/>
      <c r="BH68" s="509"/>
      <c r="BI68" s="509"/>
      <c r="BJ68" s="506"/>
      <c r="BK68" s="506"/>
      <c r="BL68" s="503"/>
    </row>
    <row r="69" spans="1:64" s="134" customFormat="1" ht="15" hidden="1" customHeight="1" x14ac:dyDescent="0.25">
      <c r="A69" s="658"/>
      <c r="B69" s="659"/>
      <c r="C69" s="660"/>
      <c r="D69" s="528"/>
      <c r="E69" s="531"/>
      <c r="F69" s="534"/>
      <c r="G69" s="504"/>
      <c r="H69" s="513"/>
      <c r="I69" s="537" t="str">
        <f>IF(D69="","",IF(D69="RG",'Identificación RG'!B192,IF(H69="","",(CONCATENATE(H69," ",$K$2," ",G69," ",$K$3," ",M69," ",$K$4," ",L69)))))</f>
        <v/>
      </c>
      <c r="J69" s="540"/>
      <c r="K69" s="543" t="str">
        <f>CONCATENATE(" *",'Identificación RG'!C187," *",'Identificación RG'!E187," *",'Identificación RG'!G187)</f>
        <v xml:space="preserve"> * * *</v>
      </c>
      <c r="L69" s="504"/>
      <c r="M69" s="504"/>
      <c r="N69" s="519"/>
      <c r="O69" s="522"/>
      <c r="P69" s="513"/>
      <c r="Q69" s="525" t="str">
        <f>IF(P69="Muy Alta",100%,IF(P69="Alta",80%,IF(P69="Media",60%,IF(P69="Baja",40%,IF(P69="Muy Baja",20%,"")))))</f>
        <v/>
      </c>
      <c r="R69" s="513"/>
      <c r="S69" s="525" t="str">
        <f>IF(R69="Catastrófico",100%,IF(R69="Mayor",80%,IF(R69="Moderado",60%,IF(R69="Menor",40%,IF(R69="Leve",20%,"")))))</f>
        <v/>
      </c>
      <c r="T69" s="513"/>
      <c r="U69" s="525" t="str">
        <f>IF(T69="Catastrófico",100%,IF(T69="Mayor",80%,IF(T69="Moderado",60%,IF(T69="Menor",40%,IF(T69="Leve",20%,"")))))</f>
        <v/>
      </c>
      <c r="V69" s="546" t="str">
        <f>IF(W69=100%,"Catastrófico",IF(W69=80%,"Mayor",IF(W69=60%,"Moderado",IF(W69=40%,"Menor",IF(W69=20%,"Leve","")))))</f>
        <v/>
      </c>
      <c r="W69" s="525" t="str">
        <f>IF(AND(S69="",U69=""),"",MAX(S69,U69))</f>
        <v/>
      </c>
      <c r="X69" s="525" t="str">
        <f>CONCATENATE(P69,V69)</f>
        <v/>
      </c>
      <c r="Y69" s="510"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49" t="str">
        <f>Q69</f>
        <v/>
      </c>
      <c r="AP69" s="549" t="str">
        <f>IF(AJ69="","",MIN(AJ69:AJ74))</f>
        <v/>
      </c>
      <c r="AQ69" s="510" t="str">
        <f>IFERROR(IF(AP69="","",IF(AP69&lt;=0.2,"Muy Baja",IF(AP69&lt;=0.4,"Baja",IF(AP69&lt;=0.6,"Media",IF(AP69&lt;=0.8,"Alta","Muy Alta"))))),"")</f>
        <v/>
      </c>
      <c r="AR69" s="549" t="str">
        <f>W69</f>
        <v/>
      </c>
      <c r="AS69" s="549" t="str">
        <f>IF(AK69="","",MIN(AK69:AK74))</f>
        <v/>
      </c>
      <c r="AT69" s="510" t="str">
        <f>IFERROR(IF(AS69="","",IF(AS69&lt;=0.2,"Leve",IF(AS69&lt;=0.4,"Menor",IF(AS69&lt;=0.6,"Moderado",IF(AS69&lt;=0.8,"Mayor","Catastrófico"))))),"")</f>
        <v/>
      </c>
      <c r="AU69" s="510" t="str">
        <f>Y69</f>
        <v/>
      </c>
      <c r="AV69" s="510"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13"/>
      <c r="AX69" s="504"/>
      <c r="AY69" s="504"/>
      <c r="AZ69" s="504"/>
      <c r="BA69" s="504"/>
      <c r="BB69" s="516"/>
      <c r="BC69" s="504"/>
      <c r="BD69" s="504"/>
      <c r="BE69" s="507"/>
      <c r="BF69" s="507"/>
      <c r="BG69" s="507"/>
      <c r="BH69" s="507"/>
      <c r="BI69" s="507"/>
      <c r="BJ69" s="504"/>
      <c r="BK69" s="504"/>
      <c r="BL69" s="501"/>
    </row>
    <row r="70" spans="1:64" s="134" customFormat="1" ht="15" hidden="1" customHeight="1" x14ac:dyDescent="0.25">
      <c r="A70" s="658"/>
      <c r="B70" s="659"/>
      <c r="C70" s="660"/>
      <c r="D70" s="529"/>
      <c r="E70" s="532"/>
      <c r="F70" s="535"/>
      <c r="G70" s="505"/>
      <c r="H70" s="514"/>
      <c r="I70" s="538"/>
      <c r="J70" s="541"/>
      <c r="K70" s="544"/>
      <c r="L70" s="505"/>
      <c r="M70" s="505"/>
      <c r="N70" s="520"/>
      <c r="O70" s="523"/>
      <c r="P70" s="514"/>
      <c r="Q70" s="526"/>
      <c r="R70" s="514"/>
      <c r="S70" s="526"/>
      <c r="T70" s="514"/>
      <c r="U70" s="526"/>
      <c r="V70" s="547"/>
      <c r="W70" s="526"/>
      <c r="X70" s="526"/>
      <c r="Y70" s="511"/>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50"/>
      <c r="AP70" s="550"/>
      <c r="AQ70" s="511"/>
      <c r="AR70" s="550"/>
      <c r="AS70" s="550"/>
      <c r="AT70" s="511"/>
      <c r="AU70" s="511"/>
      <c r="AV70" s="511"/>
      <c r="AW70" s="514"/>
      <c r="AX70" s="505"/>
      <c r="AY70" s="505"/>
      <c r="AZ70" s="505"/>
      <c r="BA70" s="505"/>
      <c r="BB70" s="517"/>
      <c r="BC70" s="505"/>
      <c r="BD70" s="505"/>
      <c r="BE70" s="508"/>
      <c r="BF70" s="508"/>
      <c r="BG70" s="508"/>
      <c r="BH70" s="508"/>
      <c r="BI70" s="508"/>
      <c r="BJ70" s="505"/>
      <c r="BK70" s="505"/>
      <c r="BL70" s="502"/>
    </row>
    <row r="71" spans="1:64" s="134" customFormat="1" ht="15" hidden="1" customHeight="1" x14ac:dyDescent="0.25">
      <c r="A71" s="658"/>
      <c r="B71" s="659"/>
      <c r="C71" s="660"/>
      <c r="D71" s="529"/>
      <c r="E71" s="532"/>
      <c r="F71" s="535"/>
      <c r="G71" s="505"/>
      <c r="H71" s="514"/>
      <c r="I71" s="538"/>
      <c r="J71" s="541"/>
      <c r="K71" s="544"/>
      <c r="L71" s="505"/>
      <c r="M71" s="505"/>
      <c r="N71" s="520"/>
      <c r="O71" s="523"/>
      <c r="P71" s="514"/>
      <c r="Q71" s="526"/>
      <c r="R71" s="514"/>
      <c r="S71" s="526"/>
      <c r="T71" s="514"/>
      <c r="U71" s="526"/>
      <c r="V71" s="547"/>
      <c r="W71" s="526"/>
      <c r="X71" s="526"/>
      <c r="Y71" s="511"/>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50"/>
      <c r="AP71" s="550"/>
      <c r="AQ71" s="511"/>
      <c r="AR71" s="550"/>
      <c r="AS71" s="550"/>
      <c r="AT71" s="511"/>
      <c r="AU71" s="511"/>
      <c r="AV71" s="511"/>
      <c r="AW71" s="514"/>
      <c r="AX71" s="505"/>
      <c r="AY71" s="505"/>
      <c r="AZ71" s="505"/>
      <c r="BA71" s="505"/>
      <c r="BB71" s="517"/>
      <c r="BC71" s="505"/>
      <c r="BD71" s="505"/>
      <c r="BE71" s="508"/>
      <c r="BF71" s="508"/>
      <c r="BG71" s="508"/>
      <c r="BH71" s="508"/>
      <c r="BI71" s="508"/>
      <c r="BJ71" s="505"/>
      <c r="BK71" s="505"/>
      <c r="BL71" s="502"/>
    </row>
    <row r="72" spans="1:64" s="134" customFormat="1" ht="15" hidden="1" customHeight="1" x14ac:dyDescent="0.25">
      <c r="A72" s="658"/>
      <c r="B72" s="659"/>
      <c r="C72" s="660"/>
      <c r="D72" s="529"/>
      <c r="E72" s="532"/>
      <c r="F72" s="535"/>
      <c r="G72" s="505"/>
      <c r="H72" s="514"/>
      <c r="I72" s="538"/>
      <c r="J72" s="541"/>
      <c r="K72" s="544"/>
      <c r="L72" s="505"/>
      <c r="M72" s="505"/>
      <c r="N72" s="520"/>
      <c r="O72" s="523"/>
      <c r="P72" s="514"/>
      <c r="Q72" s="526"/>
      <c r="R72" s="514"/>
      <c r="S72" s="526"/>
      <c r="T72" s="514"/>
      <c r="U72" s="526"/>
      <c r="V72" s="547"/>
      <c r="W72" s="526"/>
      <c r="X72" s="526"/>
      <c r="Y72" s="511"/>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50"/>
      <c r="AP72" s="550"/>
      <c r="AQ72" s="511"/>
      <c r="AR72" s="550"/>
      <c r="AS72" s="550"/>
      <c r="AT72" s="511"/>
      <c r="AU72" s="511"/>
      <c r="AV72" s="511"/>
      <c r="AW72" s="514"/>
      <c r="AX72" s="505"/>
      <c r="AY72" s="505"/>
      <c r="AZ72" s="505"/>
      <c r="BA72" s="505"/>
      <c r="BB72" s="517"/>
      <c r="BC72" s="505"/>
      <c r="BD72" s="505"/>
      <c r="BE72" s="508"/>
      <c r="BF72" s="508"/>
      <c r="BG72" s="508"/>
      <c r="BH72" s="508"/>
      <c r="BI72" s="508"/>
      <c r="BJ72" s="505"/>
      <c r="BK72" s="505"/>
      <c r="BL72" s="502"/>
    </row>
    <row r="73" spans="1:64" s="134" customFormat="1" ht="15" hidden="1" customHeight="1" x14ac:dyDescent="0.25">
      <c r="A73" s="658"/>
      <c r="B73" s="659"/>
      <c r="C73" s="660"/>
      <c r="D73" s="529"/>
      <c r="E73" s="532"/>
      <c r="F73" s="535"/>
      <c r="G73" s="505"/>
      <c r="H73" s="514"/>
      <c r="I73" s="538"/>
      <c r="J73" s="541"/>
      <c r="K73" s="544"/>
      <c r="L73" s="505"/>
      <c r="M73" s="505"/>
      <c r="N73" s="520"/>
      <c r="O73" s="523"/>
      <c r="P73" s="514"/>
      <c r="Q73" s="526"/>
      <c r="R73" s="514"/>
      <c r="S73" s="526"/>
      <c r="T73" s="514"/>
      <c r="U73" s="526"/>
      <c r="V73" s="547"/>
      <c r="W73" s="526"/>
      <c r="X73" s="526"/>
      <c r="Y73" s="511"/>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50"/>
      <c r="AP73" s="550"/>
      <c r="AQ73" s="511"/>
      <c r="AR73" s="550"/>
      <c r="AS73" s="550"/>
      <c r="AT73" s="511"/>
      <c r="AU73" s="511"/>
      <c r="AV73" s="511"/>
      <c r="AW73" s="514"/>
      <c r="AX73" s="505"/>
      <c r="AY73" s="505"/>
      <c r="AZ73" s="505"/>
      <c r="BA73" s="505"/>
      <c r="BB73" s="517"/>
      <c r="BC73" s="505"/>
      <c r="BD73" s="505"/>
      <c r="BE73" s="508"/>
      <c r="BF73" s="508"/>
      <c r="BG73" s="508"/>
      <c r="BH73" s="508"/>
      <c r="BI73" s="508"/>
      <c r="BJ73" s="505"/>
      <c r="BK73" s="505"/>
      <c r="BL73" s="502"/>
    </row>
    <row r="74" spans="1:64" s="134" customFormat="1" ht="15.75" hidden="1" customHeight="1" thickBot="1" x14ac:dyDescent="0.3">
      <c r="A74" s="658"/>
      <c r="B74" s="659"/>
      <c r="C74" s="660"/>
      <c r="D74" s="530"/>
      <c r="E74" s="533"/>
      <c r="F74" s="536"/>
      <c r="G74" s="506"/>
      <c r="H74" s="515"/>
      <c r="I74" s="539"/>
      <c r="J74" s="542"/>
      <c r="K74" s="545"/>
      <c r="L74" s="506"/>
      <c r="M74" s="506"/>
      <c r="N74" s="521"/>
      <c r="O74" s="524"/>
      <c r="P74" s="515"/>
      <c r="Q74" s="527"/>
      <c r="R74" s="515"/>
      <c r="S74" s="527"/>
      <c r="T74" s="515"/>
      <c r="U74" s="527"/>
      <c r="V74" s="548"/>
      <c r="W74" s="527"/>
      <c r="X74" s="527"/>
      <c r="Y74" s="512"/>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51"/>
      <c r="AP74" s="551"/>
      <c r="AQ74" s="512"/>
      <c r="AR74" s="551"/>
      <c r="AS74" s="551"/>
      <c r="AT74" s="512"/>
      <c r="AU74" s="512"/>
      <c r="AV74" s="512"/>
      <c r="AW74" s="515"/>
      <c r="AX74" s="506"/>
      <c r="AY74" s="506"/>
      <c r="AZ74" s="506"/>
      <c r="BA74" s="506"/>
      <c r="BB74" s="518"/>
      <c r="BC74" s="506"/>
      <c r="BD74" s="506"/>
      <c r="BE74" s="509"/>
      <c r="BF74" s="509"/>
      <c r="BG74" s="509"/>
      <c r="BH74" s="509"/>
      <c r="BI74" s="509"/>
      <c r="BJ74" s="506"/>
      <c r="BK74" s="506"/>
      <c r="BL74" s="503"/>
    </row>
    <row r="75" spans="1:64" ht="15" hidden="1" customHeight="1" x14ac:dyDescent="0.25">
      <c r="A75" s="658"/>
      <c r="B75" s="659"/>
      <c r="C75" s="660"/>
      <c r="D75" s="528"/>
      <c r="E75" s="531"/>
      <c r="F75" s="534"/>
      <c r="G75" s="504"/>
      <c r="H75" s="513"/>
      <c r="I75" s="537" t="str">
        <f>IF(D75="","",IF(D75="RG",'Identificación RG'!B209,IF(H75="","",(CONCATENATE(H75," ",$K$2," ",G75," ",$K$3," ",M75," ",$K$4," ",L75)))))</f>
        <v/>
      </c>
      <c r="J75" s="540"/>
      <c r="K75" s="543" t="str">
        <f>CONCATENATE(" *",'Identificación RG'!C204," *",'Identificación RG'!E204," *",'Identificación RG'!G204)</f>
        <v xml:space="preserve"> * * *</v>
      </c>
      <c r="L75" s="504"/>
      <c r="M75" s="504"/>
      <c r="N75" s="519"/>
      <c r="O75" s="522"/>
      <c r="P75" s="513"/>
      <c r="Q75" s="525" t="str">
        <f>IF(P75="Muy Alta",100%,IF(P75="Alta",80%,IF(P75="Media",60%,IF(P75="Baja",40%,IF(P75="Muy Baja",20%,"")))))</f>
        <v/>
      </c>
      <c r="R75" s="513"/>
      <c r="S75" s="525" t="str">
        <f>IF(R75="Catastrófico",100%,IF(R75="Mayor",80%,IF(R75="Moderado",60%,IF(R75="Menor",40%,IF(R75="Leve",20%,"")))))</f>
        <v/>
      </c>
      <c r="T75" s="513"/>
      <c r="U75" s="525" t="str">
        <f>IF(T75="Catastrófico",100%,IF(T75="Mayor",80%,IF(T75="Moderado",60%,IF(T75="Menor",40%,IF(T75="Leve",20%,"")))))</f>
        <v/>
      </c>
      <c r="V75" s="546" t="str">
        <f>IF(W75=100%,"Catastrófico",IF(W75=80%,"Mayor",IF(W75=60%,"Moderado",IF(W75=40%,"Menor",IF(W75=20%,"Leve","")))))</f>
        <v/>
      </c>
      <c r="W75" s="525" t="str">
        <f>IF(AND(S75="",U75=""),"",MAX(S75,U75))</f>
        <v/>
      </c>
      <c r="X75" s="525" t="str">
        <f>CONCATENATE(P75,V75)</f>
        <v/>
      </c>
      <c r="Y75" s="510"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49" t="str">
        <f>Q75</f>
        <v/>
      </c>
      <c r="AP75" s="549" t="str">
        <f>IF(AJ75="","",MIN(AJ75:AJ80))</f>
        <v/>
      </c>
      <c r="AQ75" s="510" t="str">
        <f>IFERROR(IF(AP75="","",IF(AP75&lt;=0.2,"Muy Baja",IF(AP75&lt;=0.4,"Baja",IF(AP75&lt;=0.6,"Media",IF(AP75&lt;=0.8,"Alta","Muy Alta"))))),"")</f>
        <v/>
      </c>
      <c r="AR75" s="549" t="str">
        <f>W75</f>
        <v/>
      </c>
      <c r="AS75" s="549" t="str">
        <f>IF(AK75="","",MIN(AK75:AK80))</f>
        <v/>
      </c>
      <c r="AT75" s="510" t="str">
        <f>IFERROR(IF(AS75="","",IF(AS75&lt;=0.2,"Leve",IF(AS75&lt;=0.4,"Menor",IF(AS75&lt;=0.6,"Moderado",IF(AS75&lt;=0.8,"Mayor","Catastrófico"))))),"")</f>
        <v/>
      </c>
      <c r="AU75" s="510" t="str">
        <f>Y75</f>
        <v/>
      </c>
      <c r="AV75" s="510"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13"/>
      <c r="AX75" s="504"/>
      <c r="AY75" s="504"/>
      <c r="AZ75" s="504"/>
      <c r="BA75" s="504"/>
      <c r="BB75" s="516"/>
      <c r="BC75" s="504"/>
      <c r="BD75" s="504"/>
      <c r="BE75" s="507"/>
      <c r="BF75" s="507"/>
      <c r="BG75" s="507"/>
      <c r="BH75" s="507"/>
      <c r="BI75" s="507"/>
      <c r="BJ75" s="504"/>
      <c r="BK75" s="504"/>
      <c r="BL75" s="501"/>
    </row>
    <row r="76" spans="1:64" ht="15" hidden="1" customHeight="1" x14ac:dyDescent="0.25">
      <c r="A76" s="658"/>
      <c r="B76" s="659"/>
      <c r="C76" s="660"/>
      <c r="D76" s="529"/>
      <c r="E76" s="532"/>
      <c r="F76" s="535"/>
      <c r="G76" s="505"/>
      <c r="H76" s="514"/>
      <c r="I76" s="538"/>
      <c r="J76" s="541"/>
      <c r="K76" s="544"/>
      <c r="L76" s="505"/>
      <c r="M76" s="505"/>
      <c r="N76" s="520"/>
      <c r="O76" s="523"/>
      <c r="P76" s="514"/>
      <c r="Q76" s="526"/>
      <c r="R76" s="514"/>
      <c r="S76" s="526"/>
      <c r="T76" s="514"/>
      <c r="U76" s="526"/>
      <c r="V76" s="547"/>
      <c r="W76" s="526"/>
      <c r="X76" s="526"/>
      <c r="Y76" s="511"/>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50"/>
      <c r="AP76" s="550"/>
      <c r="AQ76" s="511"/>
      <c r="AR76" s="550"/>
      <c r="AS76" s="550"/>
      <c r="AT76" s="511"/>
      <c r="AU76" s="511"/>
      <c r="AV76" s="511"/>
      <c r="AW76" s="514"/>
      <c r="AX76" s="505"/>
      <c r="AY76" s="505"/>
      <c r="AZ76" s="505"/>
      <c r="BA76" s="505"/>
      <c r="BB76" s="517"/>
      <c r="BC76" s="505"/>
      <c r="BD76" s="505"/>
      <c r="BE76" s="508"/>
      <c r="BF76" s="508"/>
      <c r="BG76" s="508"/>
      <c r="BH76" s="508"/>
      <c r="BI76" s="508"/>
      <c r="BJ76" s="505"/>
      <c r="BK76" s="505"/>
      <c r="BL76" s="502"/>
    </row>
    <row r="77" spans="1:64" ht="15" hidden="1" customHeight="1" x14ac:dyDescent="0.25">
      <c r="A77" s="658"/>
      <c r="B77" s="659"/>
      <c r="C77" s="660"/>
      <c r="D77" s="529"/>
      <c r="E77" s="532"/>
      <c r="F77" s="535"/>
      <c r="G77" s="505"/>
      <c r="H77" s="514"/>
      <c r="I77" s="538"/>
      <c r="J77" s="541"/>
      <c r="K77" s="544"/>
      <c r="L77" s="505"/>
      <c r="M77" s="505"/>
      <c r="N77" s="520"/>
      <c r="O77" s="523"/>
      <c r="P77" s="514"/>
      <c r="Q77" s="526"/>
      <c r="R77" s="514"/>
      <c r="S77" s="526"/>
      <c r="T77" s="514"/>
      <c r="U77" s="526"/>
      <c r="V77" s="547"/>
      <c r="W77" s="526"/>
      <c r="X77" s="526"/>
      <c r="Y77" s="511"/>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50"/>
      <c r="AP77" s="550"/>
      <c r="AQ77" s="511"/>
      <c r="AR77" s="550"/>
      <c r="AS77" s="550"/>
      <c r="AT77" s="511"/>
      <c r="AU77" s="511"/>
      <c r="AV77" s="511"/>
      <c r="AW77" s="514"/>
      <c r="AX77" s="505"/>
      <c r="AY77" s="505"/>
      <c r="AZ77" s="505"/>
      <c r="BA77" s="505"/>
      <c r="BB77" s="517"/>
      <c r="BC77" s="505"/>
      <c r="BD77" s="505"/>
      <c r="BE77" s="508"/>
      <c r="BF77" s="508"/>
      <c r="BG77" s="508"/>
      <c r="BH77" s="508"/>
      <c r="BI77" s="508"/>
      <c r="BJ77" s="505"/>
      <c r="BK77" s="505"/>
      <c r="BL77" s="502"/>
    </row>
    <row r="78" spans="1:64" ht="15" hidden="1" customHeight="1" x14ac:dyDescent="0.25">
      <c r="A78" s="658"/>
      <c r="B78" s="659"/>
      <c r="C78" s="660"/>
      <c r="D78" s="529"/>
      <c r="E78" s="532"/>
      <c r="F78" s="535"/>
      <c r="G78" s="505"/>
      <c r="H78" s="514"/>
      <c r="I78" s="538"/>
      <c r="J78" s="541"/>
      <c r="K78" s="544"/>
      <c r="L78" s="505"/>
      <c r="M78" s="505"/>
      <c r="N78" s="520"/>
      <c r="O78" s="523"/>
      <c r="P78" s="514"/>
      <c r="Q78" s="526"/>
      <c r="R78" s="514"/>
      <c r="S78" s="526"/>
      <c r="T78" s="514"/>
      <c r="U78" s="526"/>
      <c r="V78" s="547"/>
      <c r="W78" s="526"/>
      <c r="X78" s="526"/>
      <c r="Y78" s="511"/>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50"/>
      <c r="AP78" s="550"/>
      <c r="AQ78" s="511"/>
      <c r="AR78" s="550"/>
      <c r="AS78" s="550"/>
      <c r="AT78" s="511"/>
      <c r="AU78" s="511"/>
      <c r="AV78" s="511"/>
      <c r="AW78" s="514"/>
      <c r="AX78" s="505"/>
      <c r="AY78" s="505"/>
      <c r="AZ78" s="505"/>
      <c r="BA78" s="505"/>
      <c r="BB78" s="517"/>
      <c r="BC78" s="505"/>
      <c r="BD78" s="505"/>
      <c r="BE78" s="508"/>
      <c r="BF78" s="508"/>
      <c r="BG78" s="508"/>
      <c r="BH78" s="508"/>
      <c r="BI78" s="508"/>
      <c r="BJ78" s="505"/>
      <c r="BK78" s="505"/>
      <c r="BL78" s="502"/>
    </row>
    <row r="79" spans="1:64" ht="15" hidden="1" customHeight="1" x14ac:dyDescent="0.25">
      <c r="A79" s="658"/>
      <c r="B79" s="659"/>
      <c r="C79" s="660"/>
      <c r="D79" s="529"/>
      <c r="E79" s="532"/>
      <c r="F79" s="535"/>
      <c r="G79" s="505"/>
      <c r="H79" s="514"/>
      <c r="I79" s="538"/>
      <c r="J79" s="541"/>
      <c r="K79" s="544"/>
      <c r="L79" s="505"/>
      <c r="M79" s="505"/>
      <c r="N79" s="520"/>
      <c r="O79" s="523"/>
      <c r="P79" s="514"/>
      <c r="Q79" s="526"/>
      <c r="R79" s="514"/>
      <c r="S79" s="526"/>
      <c r="T79" s="514"/>
      <c r="U79" s="526"/>
      <c r="V79" s="547"/>
      <c r="W79" s="526"/>
      <c r="X79" s="526"/>
      <c r="Y79" s="511"/>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50"/>
      <c r="AP79" s="550"/>
      <c r="AQ79" s="511"/>
      <c r="AR79" s="550"/>
      <c r="AS79" s="550"/>
      <c r="AT79" s="511"/>
      <c r="AU79" s="511"/>
      <c r="AV79" s="511"/>
      <c r="AW79" s="514"/>
      <c r="AX79" s="505"/>
      <c r="AY79" s="505"/>
      <c r="AZ79" s="505"/>
      <c r="BA79" s="505"/>
      <c r="BB79" s="517"/>
      <c r="BC79" s="505"/>
      <c r="BD79" s="505"/>
      <c r="BE79" s="508"/>
      <c r="BF79" s="508"/>
      <c r="BG79" s="508"/>
      <c r="BH79" s="508"/>
      <c r="BI79" s="508"/>
      <c r="BJ79" s="505"/>
      <c r="BK79" s="505"/>
      <c r="BL79" s="502"/>
    </row>
    <row r="80" spans="1:64" ht="15.75" hidden="1" customHeight="1" thickBot="1" x14ac:dyDescent="0.3">
      <c r="A80" s="658"/>
      <c r="B80" s="659"/>
      <c r="C80" s="660"/>
      <c r="D80" s="530"/>
      <c r="E80" s="533"/>
      <c r="F80" s="536"/>
      <c r="G80" s="506"/>
      <c r="H80" s="515"/>
      <c r="I80" s="539"/>
      <c r="J80" s="542"/>
      <c r="K80" s="545"/>
      <c r="L80" s="506"/>
      <c r="M80" s="506"/>
      <c r="N80" s="521"/>
      <c r="O80" s="524"/>
      <c r="P80" s="515"/>
      <c r="Q80" s="527"/>
      <c r="R80" s="515"/>
      <c r="S80" s="527"/>
      <c r="T80" s="515"/>
      <c r="U80" s="527"/>
      <c r="V80" s="548"/>
      <c r="W80" s="527"/>
      <c r="X80" s="527"/>
      <c r="Y80" s="512"/>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51"/>
      <c r="AP80" s="551"/>
      <c r="AQ80" s="512"/>
      <c r="AR80" s="551"/>
      <c r="AS80" s="551"/>
      <c r="AT80" s="512"/>
      <c r="AU80" s="512"/>
      <c r="AV80" s="512"/>
      <c r="AW80" s="515"/>
      <c r="AX80" s="506"/>
      <c r="AY80" s="506"/>
      <c r="AZ80" s="506"/>
      <c r="BA80" s="506"/>
      <c r="BB80" s="518"/>
      <c r="BC80" s="506"/>
      <c r="BD80" s="506"/>
      <c r="BE80" s="509"/>
      <c r="BF80" s="509"/>
      <c r="BG80" s="509"/>
      <c r="BH80" s="509"/>
      <c r="BI80" s="509"/>
      <c r="BJ80" s="506"/>
      <c r="BK80" s="506"/>
      <c r="BL80" s="503"/>
    </row>
    <row r="81" spans="1:64" ht="15" hidden="1" customHeight="1" x14ac:dyDescent="0.25">
      <c r="A81" s="658"/>
      <c r="B81" s="659"/>
      <c r="C81" s="660"/>
      <c r="D81" s="528"/>
      <c r="E81" s="531"/>
      <c r="F81" s="534"/>
      <c r="G81" s="504"/>
      <c r="H81" s="513"/>
      <c r="I81" s="537" t="str">
        <f>IF(D81="","",IF(D81="RG",'Identificación RG'!B225,IF(H81="","",(CONCATENATE(H81," ",$K$2," ",G81," ",$K$3," ",M81," ",$K$4," ",L81)))))</f>
        <v/>
      </c>
      <c r="J81" s="540"/>
      <c r="K81" s="543" t="str">
        <f>CONCATENATE(" *",'Identificación RG'!C220," *",'Identificación RG'!E220," *",'Identificación RG'!G220)</f>
        <v xml:space="preserve"> * * *</v>
      </c>
      <c r="L81" s="504"/>
      <c r="M81" s="504"/>
      <c r="N81" s="519"/>
      <c r="O81" s="522"/>
      <c r="P81" s="513"/>
      <c r="Q81" s="525" t="str">
        <f>IF(P81="Muy Alta",100%,IF(P81="Alta",80%,IF(P81="Media",60%,IF(P81="Baja",40%,IF(P81="Muy Baja",20%,"")))))</f>
        <v/>
      </c>
      <c r="R81" s="513"/>
      <c r="S81" s="525" t="str">
        <f>IF(R81="Catastrófico",100%,IF(R81="Mayor",80%,IF(R81="Moderado",60%,IF(R81="Menor",40%,IF(R81="Leve",20%,"")))))</f>
        <v/>
      </c>
      <c r="T81" s="513"/>
      <c r="U81" s="525" t="str">
        <f>IF(T81="Catastrófico",100%,IF(T81="Mayor",80%,IF(T81="Moderado",60%,IF(T81="Menor",40%,IF(T81="Leve",20%,"")))))</f>
        <v/>
      </c>
      <c r="V81" s="546" t="str">
        <f>IF(W81=100%,"Catastrófico",IF(W81=80%,"Mayor",IF(W81=60%,"Moderado",IF(W81=40%,"Menor",IF(W81=20%,"Leve","")))))</f>
        <v/>
      </c>
      <c r="W81" s="525" t="str">
        <f>IF(AND(S81="",U81=""),"",MAX(S81,U81))</f>
        <v/>
      </c>
      <c r="X81" s="525" t="str">
        <f>CONCATENATE(P81,V81)</f>
        <v/>
      </c>
      <c r="Y81" s="510"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49" t="str">
        <f>Q81</f>
        <v/>
      </c>
      <c r="AP81" s="549" t="str">
        <f>IF(AJ81="","",MIN(AJ81:AJ86))</f>
        <v/>
      </c>
      <c r="AQ81" s="510" t="str">
        <f>IFERROR(IF(AP81="","",IF(AP81&lt;=0.2,"Muy Baja",IF(AP81&lt;=0.4,"Baja",IF(AP81&lt;=0.6,"Media",IF(AP81&lt;=0.8,"Alta","Muy Alta"))))),"")</f>
        <v/>
      </c>
      <c r="AR81" s="549" t="str">
        <f>W81</f>
        <v/>
      </c>
      <c r="AS81" s="549" t="str">
        <f>IF(AK81="","",MIN(AK81:AK86))</f>
        <v/>
      </c>
      <c r="AT81" s="510" t="str">
        <f>IFERROR(IF(AS81="","",IF(AS81&lt;=0.2,"Leve",IF(AS81&lt;=0.4,"Menor",IF(AS81&lt;=0.6,"Moderado",IF(AS81&lt;=0.8,"Mayor","Catastrófico"))))),"")</f>
        <v/>
      </c>
      <c r="AU81" s="510" t="str">
        <f>Y81</f>
        <v/>
      </c>
      <c r="AV81" s="510"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13"/>
      <c r="AX81" s="504"/>
      <c r="AY81" s="504"/>
      <c r="AZ81" s="504"/>
      <c r="BA81" s="504"/>
      <c r="BB81" s="516"/>
      <c r="BC81" s="504"/>
      <c r="BD81" s="504"/>
      <c r="BE81" s="507"/>
      <c r="BF81" s="507"/>
      <c r="BG81" s="507"/>
      <c r="BH81" s="507"/>
      <c r="BI81" s="507"/>
      <c r="BJ81" s="504"/>
      <c r="BK81" s="504"/>
      <c r="BL81" s="501"/>
    </row>
    <row r="82" spans="1:64" ht="15" hidden="1" customHeight="1" x14ac:dyDescent="0.25">
      <c r="A82" s="658"/>
      <c r="B82" s="659"/>
      <c r="C82" s="660"/>
      <c r="D82" s="529"/>
      <c r="E82" s="532"/>
      <c r="F82" s="535"/>
      <c r="G82" s="505"/>
      <c r="H82" s="514"/>
      <c r="I82" s="538"/>
      <c r="J82" s="541"/>
      <c r="K82" s="544"/>
      <c r="L82" s="505"/>
      <c r="M82" s="505"/>
      <c r="N82" s="520"/>
      <c r="O82" s="523"/>
      <c r="P82" s="514"/>
      <c r="Q82" s="526"/>
      <c r="R82" s="514"/>
      <c r="S82" s="526"/>
      <c r="T82" s="514"/>
      <c r="U82" s="526"/>
      <c r="V82" s="547"/>
      <c r="W82" s="526"/>
      <c r="X82" s="526"/>
      <c r="Y82" s="511"/>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50"/>
      <c r="AP82" s="550"/>
      <c r="AQ82" s="511"/>
      <c r="AR82" s="550"/>
      <c r="AS82" s="550"/>
      <c r="AT82" s="511"/>
      <c r="AU82" s="511"/>
      <c r="AV82" s="511"/>
      <c r="AW82" s="514"/>
      <c r="AX82" s="505"/>
      <c r="AY82" s="505"/>
      <c r="AZ82" s="505"/>
      <c r="BA82" s="505"/>
      <c r="BB82" s="517"/>
      <c r="BC82" s="505"/>
      <c r="BD82" s="505"/>
      <c r="BE82" s="508"/>
      <c r="BF82" s="508"/>
      <c r="BG82" s="508"/>
      <c r="BH82" s="508"/>
      <c r="BI82" s="508"/>
      <c r="BJ82" s="505"/>
      <c r="BK82" s="505"/>
      <c r="BL82" s="502"/>
    </row>
    <row r="83" spans="1:64" ht="15" hidden="1" customHeight="1" x14ac:dyDescent="0.25">
      <c r="A83" s="658"/>
      <c r="B83" s="659"/>
      <c r="C83" s="660"/>
      <c r="D83" s="529"/>
      <c r="E83" s="532"/>
      <c r="F83" s="535"/>
      <c r="G83" s="505"/>
      <c r="H83" s="514"/>
      <c r="I83" s="538"/>
      <c r="J83" s="541"/>
      <c r="K83" s="544"/>
      <c r="L83" s="505"/>
      <c r="M83" s="505"/>
      <c r="N83" s="520"/>
      <c r="O83" s="523"/>
      <c r="P83" s="514"/>
      <c r="Q83" s="526"/>
      <c r="R83" s="514"/>
      <c r="S83" s="526"/>
      <c r="T83" s="514"/>
      <c r="U83" s="526"/>
      <c r="V83" s="547"/>
      <c r="W83" s="526"/>
      <c r="X83" s="526"/>
      <c r="Y83" s="511"/>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50"/>
      <c r="AP83" s="550"/>
      <c r="AQ83" s="511"/>
      <c r="AR83" s="550"/>
      <c r="AS83" s="550"/>
      <c r="AT83" s="511"/>
      <c r="AU83" s="511"/>
      <c r="AV83" s="511"/>
      <c r="AW83" s="514"/>
      <c r="AX83" s="505"/>
      <c r="AY83" s="505"/>
      <c r="AZ83" s="505"/>
      <c r="BA83" s="505"/>
      <c r="BB83" s="517"/>
      <c r="BC83" s="505"/>
      <c r="BD83" s="505"/>
      <c r="BE83" s="508"/>
      <c r="BF83" s="508"/>
      <c r="BG83" s="508"/>
      <c r="BH83" s="508"/>
      <c r="BI83" s="508"/>
      <c r="BJ83" s="505"/>
      <c r="BK83" s="505"/>
      <c r="BL83" s="502"/>
    </row>
    <row r="84" spans="1:64" ht="15" hidden="1" customHeight="1" x14ac:dyDescent="0.25">
      <c r="A84" s="658"/>
      <c r="B84" s="659"/>
      <c r="C84" s="660"/>
      <c r="D84" s="529"/>
      <c r="E84" s="532"/>
      <c r="F84" s="535"/>
      <c r="G84" s="505"/>
      <c r="H84" s="514"/>
      <c r="I84" s="538"/>
      <c r="J84" s="541"/>
      <c r="K84" s="544"/>
      <c r="L84" s="505"/>
      <c r="M84" s="505"/>
      <c r="N84" s="520"/>
      <c r="O84" s="523"/>
      <c r="P84" s="514"/>
      <c r="Q84" s="526"/>
      <c r="R84" s="514"/>
      <c r="S84" s="526"/>
      <c r="T84" s="514"/>
      <c r="U84" s="526"/>
      <c r="V84" s="547"/>
      <c r="W84" s="526"/>
      <c r="X84" s="526"/>
      <c r="Y84" s="511"/>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50"/>
      <c r="AP84" s="550"/>
      <c r="AQ84" s="511"/>
      <c r="AR84" s="550"/>
      <c r="AS84" s="550"/>
      <c r="AT84" s="511"/>
      <c r="AU84" s="511"/>
      <c r="AV84" s="511"/>
      <c r="AW84" s="514"/>
      <c r="AX84" s="505"/>
      <c r="AY84" s="505"/>
      <c r="AZ84" s="505"/>
      <c r="BA84" s="505"/>
      <c r="BB84" s="517"/>
      <c r="BC84" s="505"/>
      <c r="BD84" s="505"/>
      <c r="BE84" s="508"/>
      <c r="BF84" s="508"/>
      <c r="BG84" s="508"/>
      <c r="BH84" s="508"/>
      <c r="BI84" s="508"/>
      <c r="BJ84" s="505"/>
      <c r="BK84" s="505"/>
      <c r="BL84" s="502"/>
    </row>
    <row r="85" spans="1:64" ht="15" hidden="1" customHeight="1" x14ac:dyDescent="0.25">
      <c r="A85" s="658"/>
      <c r="B85" s="659"/>
      <c r="C85" s="660"/>
      <c r="D85" s="529"/>
      <c r="E85" s="532"/>
      <c r="F85" s="535"/>
      <c r="G85" s="505"/>
      <c r="H85" s="514"/>
      <c r="I85" s="538"/>
      <c r="J85" s="541"/>
      <c r="K85" s="544"/>
      <c r="L85" s="505"/>
      <c r="M85" s="505"/>
      <c r="N85" s="520"/>
      <c r="O85" s="523"/>
      <c r="P85" s="514"/>
      <c r="Q85" s="526"/>
      <c r="R85" s="514"/>
      <c r="S85" s="526"/>
      <c r="T85" s="514"/>
      <c r="U85" s="526"/>
      <c r="V85" s="547"/>
      <c r="W85" s="526"/>
      <c r="X85" s="526"/>
      <c r="Y85" s="511"/>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50"/>
      <c r="AP85" s="550"/>
      <c r="AQ85" s="511"/>
      <c r="AR85" s="550"/>
      <c r="AS85" s="550"/>
      <c r="AT85" s="511"/>
      <c r="AU85" s="511"/>
      <c r="AV85" s="511"/>
      <c r="AW85" s="514"/>
      <c r="AX85" s="505"/>
      <c r="AY85" s="505"/>
      <c r="AZ85" s="505"/>
      <c r="BA85" s="505"/>
      <c r="BB85" s="517"/>
      <c r="BC85" s="505"/>
      <c r="BD85" s="505"/>
      <c r="BE85" s="508"/>
      <c r="BF85" s="508"/>
      <c r="BG85" s="508"/>
      <c r="BH85" s="508"/>
      <c r="BI85" s="508"/>
      <c r="BJ85" s="505"/>
      <c r="BK85" s="505"/>
      <c r="BL85" s="502"/>
    </row>
    <row r="86" spans="1:64" ht="15.75" hidden="1" customHeight="1" thickBot="1" x14ac:dyDescent="0.3">
      <c r="A86" s="658"/>
      <c r="B86" s="659"/>
      <c r="C86" s="660"/>
      <c r="D86" s="530"/>
      <c r="E86" s="533"/>
      <c r="F86" s="536"/>
      <c r="G86" s="506"/>
      <c r="H86" s="515"/>
      <c r="I86" s="539"/>
      <c r="J86" s="542"/>
      <c r="K86" s="545"/>
      <c r="L86" s="506"/>
      <c r="M86" s="506"/>
      <c r="N86" s="521"/>
      <c r="O86" s="524"/>
      <c r="P86" s="515"/>
      <c r="Q86" s="527"/>
      <c r="R86" s="515"/>
      <c r="S86" s="527"/>
      <c r="T86" s="515"/>
      <c r="U86" s="527"/>
      <c r="V86" s="548"/>
      <c r="W86" s="527"/>
      <c r="X86" s="527"/>
      <c r="Y86" s="512"/>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51"/>
      <c r="AP86" s="551"/>
      <c r="AQ86" s="512"/>
      <c r="AR86" s="551"/>
      <c r="AS86" s="551"/>
      <c r="AT86" s="512"/>
      <c r="AU86" s="512"/>
      <c r="AV86" s="512"/>
      <c r="AW86" s="515"/>
      <c r="AX86" s="506"/>
      <c r="AY86" s="506"/>
      <c r="AZ86" s="506"/>
      <c r="BA86" s="506"/>
      <c r="BB86" s="518"/>
      <c r="BC86" s="506"/>
      <c r="BD86" s="506"/>
      <c r="BE86" s="509"/>
      <c r="BF86" s="509"/>
      <c r="BG86" s="509"/>
      <c r="BH86" s="509"/>
      <c r="BI86" s="509"/>
      <c r="BJ86" s="506"/>
      <c r="BK86" s="506"/>
      <c r="BL86" s="503"/>
    </row>
    <row r="87" spans="1:64" ht="15" hidden="1" customHeight="1" x14ac:dyDescent="0.25">
      <c r="A87" s="658"/>
      <c r="B87" s="659"/>
      <c r="C87" s="660"/>
      <c r="D87" s="528"/>
      <c r="E87" s="531"/>
      <c r="F87" s="534"/>
      <c r="G87" s="504"/>
      <c r="H87" s="513"/>
      <c r="I87" s="537" t="str">
        <f>IF(D87="","",IF(D87="RG",'Identificación RG'!B242,IF(H87="","",(CONCATENATE(H87," ",$K$2," ",G87," ",$K$3," ",M87," ",$K$4," ",L87)))))</f>
        <v/>
      </c>
      <c r="J87" s="540"/>
      <c r="K87" s="543" t="str">
        <f>CONCATENATE(" *",'Identificación RG'!C237," *",'Identificación RG'!E237," *",'Identificación RG'!G237)</f>
        <v xml:space="preserve"> * * *</v>
      </c>
      <c r="L87" s="504"/>
      <c r="M87" s="504"/>
      <c r="N87" s="519"/>
      <c r="O87" s="522"/>
      <c r="P87" s="513"/>
      <c r="Q87" s="525" t="str">
        <f>IF(P87="Muy Alta",100%,IF(P87="Alta",80%,IF(P87="Media",60%,IF(P87="Baja",40%,IF(P87="Muy Baja",20%,"")))))</f>
        <v/>
      </c>
      <c r="R87" s="513"/>
      <c r="S87" s="525" t="str">
        <f>IF(R87="Catastrófico",100%,IF(R87="Mayor",80%,IF(R87="Moderado",60%,IF(R87="Menor",40%,IF(R87="Leve",20%,"")))))</f>
        <v/>
      </c>
      <c r="T87" s="513"/>
      <c r="U87" s="525" t="str">
        <f>IF(T87="Catastrófico",100%,IF(T87="Mayor",80%,IF(T87="Moderado",60%,IF(T87="Menor",40%,IF(T87="Leve",20%,"")))))</f>
        <v/>
      </c>
      <c r="V87" s="546" t="str">
        <f>IF(W87=100%,"Catastrófico",IF(W87=80%,"Mayor",IF(W87=60%,"Moderado",IF(W87=40%,"Menor",IF(W87=20%,"Leve","")))))</f>
        <v/>
      </c>
      <c r="W87" s="525" t="str">
        <f>IF(AND(S87="",U87=""),"",MAX(S87,U87))</f>
        <v/>
      </c>
      <c r="X87" s="525" t="str">
        <f>CONCATENATE(P87,V87)</f>
        <v/>
      </c>
      <c r="Y87" s="510"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49" t="str">
        <f>Q87</f>
        <v/>
      </c>
      <c r="AP87" s="549" t="str">
        <f>IF(AJ87="","",MIN(AJ87:AJ92))</f>
        <v/>
      </c>
      <c r="AQ87" s="510" t="str">
        <f>IFERROR(IF(AP87="","",IF(AP87&lt;=0.2,"Muy Baja",IF(AP87&lt;=0.4,"Baja",IF(AP87&lt;=0.6,"Media",IF(AP87&lt;=0.8,"Alta","Muy Alta"))))),"")</f>
        <v/>
      </c>
      <c r="AR87" s="549" t="str">
        <f>W87</f>
        <v/>
      </c>
      <c r="AS87" s="549" t="str">
        <f>IF(AK87="","",MIN(AK87:AK92))</f>
        <v/>
      </c>
      <c r="AT87" s="510" t="str">
        <f>IFERROR(IF(AS87="","",IF(AS87&lt;=0.2,"Leve",IF(AS87&lt;=0.4,"Menor",IF(AS87&lt;=0.6,"Moderado",IF(AS87&lt;=0.8,"Mayor","Catastrófico"))))),"")</f>
        <v/>
      </c>
      <c r="AU87" s="510" t="str">
        <f>Y87</f>
        <v/>
      </c>
      <c r="AV87" s="510"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13"/>
      <c r="AX87" s="504"/>
      <c r="AY87" s="504"/>
      <c r="AZ87" s="504"/>
      <c r="BA87" s="504"/>
      <c r="BB87" s="516"/>
      <c r="BC87" s="504"/>
      <c r="BD87" s="504"/>
      <c r="BE87" s="507"/>
      <c r="BF87" s="507"/>
      <c r="BG87" s="507"/>
      <c r="BH87" s="507"/>
      <c r="BI87" s="507"/>
      <c r="BJ87" s="504"/>
      <c r="BK87" s="504"/>
      <c r="BL87" s="501"/>
    </row>
    <row r="88" spans="1:64" ht="15" hidden="1" customHeight="1" x14ac:dyDescent="0.25">
      <c r="A88" s="658"/>
      <c r="B88" s="659"/>
      <c r="C88" s="660"/>
      <c r="D88" s="529"/>
      <c r="E88" s="532"/>
      <c r="F88" s="535"/>
      <c r="G88" s="505"/>
      <c r="H88" s="514"/>
      <c r="I88" s="538"/>
      <c r="J88" s="541"/>
      <c r="K88" s="544"/>
      <c r="L88" s="505"/>
      <c r="M88" s="505"/>
      <c r="N88" s="520"/>
      <c r="O88" s="523"/>
      <c r="P88" s="514"/>
      <c r="Q88" s="526"/>
      <c r="R88" s="514"/>
      <c r="S88" s="526"/>
      <c r="T88" s="514"/>
      <c r="U88" s="526"/>
      <c r="V88" s="547"/>
      <c r="W88" s="526"/>
      <c r="X88" s="526"/>
      <c r="Y88" s="511"/>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50"/>
      <c r="AP88" s="550"/>
      <c r="AQ88" s="511"/>
      <c r="AR88" s="550"/>
      <c r="AS88" s="550"/>
      <c r="AT88" s="511"/>
      <c r="AU88" s="511"/>
      <c r="AV88" s="511"/>
      <c r="AW88" s="514"/>
      <c r="AX88" s="505"/>
      <c r="AY88" s="505"/>
      <c r="AZ88" s="505"/>
      <c r="BA88" s="505"/>
      <c r="BB88" s="517"/>
      <c r="BC88" s="505"/>
      <c r="BD88" s="505"/>
      <c r="BE88" s="508"/>
      <c r="BF88" s="508"/>
      <c r="BG88" s="508"/>
      <c r="BH88" s="508"/>
      <c r="BI88" s="508"/>
      <c r="BJ88" s="505"/>
      <c r="BK88" s="505"/>
      <c r="BL88" s="502"/>
    </row>
    <row r="89" spans="1:64" ht="15" hidden="1" customHeight="1" x14ac:dyDescent="0.25">
      <c r="A89" s="658"/>
      <c r="B89" s="659"/>
      <c r="C89" s="660"/>
      <c r="D89" s="529"/>
      <c r="E89" s="532"/>
      <c r="F89" s="535"/>
      <c r="G89" s="505"/>
      <c r="H89" s="514"/>
      <c r="I89" s="538"/>
      <c r="J89" s="541"/>
      <c r="K89" s="544"/>
      <c r="L89" s="505"/>
      <c r="M89" s="505"/>
      <c r="N89" s="520"/>
      <c r="O89" s="523"/>
      <c r="P89" s="514"/>
      <c r="Q89" s="526"/>
      <c r="R89" s="514"/>
      <c r="S89" s="526"/>
      <c r="T89" s="514"/>
      <c r="U89" s="526"/>
      <c r="V89" s="547"/>
      <c r="W89" s="526"/>
      <c r="X89" s="526"/>
      <c r="Y89" s="511"/>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50"/>
      <c r="AP89" s="550"/>
      <c r="AQ89" s="511"/>
      <c r="AR89" s="550"/>
      <c r="AS89" s="550"/>
      <c r="AT89" s="511"/>
      <c r="AU89" s="511"/>
      <c r="AV89" s="511"/>
      <c r="AW89" s="514"/>
      <c r="AX89" s="505"/>
      <c r="AY89" s="505"/>
      <c r="AZ89" s="505"/>
      <c r="BA89" s="505"/>
      <c r="BB89" s="517"/>
      <c r="BC89" s="505"/>
      <c r="BD89" s="505"/>
      <c r="BE89" s="508"/>
      <c r="BF89" s="508"/>
      <c r="BG89" s="508"/>
      <c r="BH89" s="508"/>
      <c r="BI89" s="508"/>
      <c r="BJ89" s="505"/>
      <c r="BK89" s="505"/>
      <c r="BL89" s="502"/>
    </row>
    <row r="90" spans="1:64" ht="15" hidden="1" customHeight="1" x14ac:dyDescent="0.25">
      <c r="A90" s="658"/>
      <c r="B90" s="659"/>
      <c r="C90" s="660"/>
      <c r="D90" s="529"/>
      <c r="E90" s="532"/>
      <c r="F90" s="535"/>
      <c r="G90" s="505"/>
      <c r="H90" s="514"/>
      <c r="I90" s="538"/>
      <c r="J90" s="541"/>
      <c r="K90" s="544"/>
      <c r="L90" s="505"/>
      <c r="M90" s="505"/>
      <c r="N90" s="520"/>
      <c r="O90" s="523"/>
      <c r="P90" s="514"/>
      <c r="Q90" s="526"/>
      <c r="R90" s="514"/>
      <c r="S90" s="526"/>
      <c r="T90" s="514"/>
      <c r="U90" s="526"/>
      <c r="V90" s="547"/>
      <c r="W90" s="526"/>
      <c r="X90" s="526"/>
      <c r="Y90" s="511"/>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50"/>
      <c r="AP90" s="550"/>
      <c r="AQ90" s="511"/>
      <c r="AR90" s="550"/>
      <c r="AS90" s="550"/>
      <c r="AT90" s="511"/>
      <c r="AU90" s="511"/>
      <c r="AV90" s="511"/>
      <c r="AW90" s="514"/>
      <c r="AX90" s="505"/>
      <c r="AY90" s="505"/>
      <c r="AZ90" s="505"/>
      <c r="BA90" s="505"/>
      <c r="BB90" s="517"/>
      <c r="BC90" s="505"/>
      <c r="BD90" s="505"/>
      <c r="BE90" s="508"/>
      <c r="BF90" s="508"/>
      <c r="BG90" s="508"/>
      <c r="BH90" s="508"/>
      <c r="BI90" s="508"/>
      <c r="BJ90" s="505"/>
      <c r="BK90" s="505"/>
      <c r="BL90" s="502"/>
    </row>
    <row r="91" spans="1:64" ht="15" hidden="1" customHeight="1" x14ac:dyDescent="0.25">
      <c r="A91" s="658"/>
      <c r="B91" s="659"/>
      <c r="C91" s="660"/>
      <c r="D91" s="529"/>
      <c r="E91" s="532"/>
      <c r="F91" s="535"/>
      <c r="G91" s="505"/>
      <c r="H91" s="514"/>
      <c r="I91" s="538"/>
      <c r="J91" s="541"/>
      <c r="K91" s="544"/>
      <c r="L91" s="505"/>
      <c r="M91" s="505"/>
      <c r="N91" s="520"/>
      <c r="O91" s="523"/>
      <c r="P91" s="514"/>
      <c r="Q91" s="526"/>
      <c r="R91" s="514"/>
      <c r="S91" s="526"/>
      <c r="T91" s="514"/>
      <c r="U91" s="526"/>
      <c r="V91" s="547"/>
      <c r="W91" s="526"/>
      <c r="X91" s="526"/>
      <c r="Y91" s="511"/>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50"/>
      <c r="AP91" s="550"/>
      <c r="AQ91" s="511"/>
      <c r="AR91" s="550"/>
      <c r="AS91" s="550"/>
      <c r="AT91" s="511"/>
      <c r="AU91" s="511"/>
      <c r="AV91" s="511"/>
      <c r="AW91" s="514"/>
      <c r="AX91" s="505"/>
      <c r="AY91" s="505"/>
      <c r="AZ91" s="505"/>
      <c r="BA91" s="505"/>
      <c r="BB91" s="517"/>
      <c r="BC91" s="505"/>
      <c r="BD91" s="505"/>
      <c r="BE91" s="508"/>
      <c r="BF91" s="508"/>
      <c r="BG91" s="508"/>
      <c r="BH91" s="508"/>
      <c r="BI91" s="508"/>
      <c r="BJ91" s="505"/>
      <c r="BK91" s="505"/>
      <c r="BL91" s="502"/>
    </row>
    <row r="92" spans="1:64" ht="15.75" hidden="1" customHeight="1" thickBot="1" x14ac:dyDescent="0.3">
      <c r="A92" s="658"/>
      <c r="B92" s="659"/>
      <c r="C92" s="660"/>
      <c r="D92" s="530"/>
      <c r="E92" s="533"/>
      <c r="F92" s="536"/>
      <c r="G92" s="506"/>
      <c r="H92" s="515"/>
      <c r="I92" s="539"/>
      <c r="J92" s="542"/>
      <c r="K92" s="545"/>
      <c r="L92" s="506"/>
      <c r="M92" s="506"/>
      <c r="N92" s="521"/>
      <c r="O92" s="524"/>
      <c r="P92" s="515"/>
      <c r="Q92" s="527"/>
      <c r="R92" s="515"/>
      <c r="S92" s="527"/>
      <c r="T92" s="515"/>
      <c r="U92" s="527"/>
      <c r="V92" s="548"/>
      <c r="W92" s="527"/>
      <c r="X92" s="527"/>
      <c r="Y92" s="512"/>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51"/>
      <c r="AP92" s="551"/>
      <c r="AQ92" s="512"/>
      <c r="AR92" s="551"/>
      <c r="AS92" s="551"/>
      <c r="AT92" s="512"/>
      <c r="AU92" s="512"/>
      <c r="AV92" s="512"/>
      <c r="AW92" s="515"/>
      <c r="AX92" s="506"/>
      <c r="AY92" s="506"/>
      <c r="AZ92" s="506"/>
      <c r="BA92" s="506"/>
      <c r="BB92" s="518"/>
      <c r="BC92" s="506"/>
      <c r="BD92" s="506"/>
      <c r="BE92" s="509"/>
      <c r="BF92" s="509"/>
      <c r="BG92" s="509"/>
      <c r="BH92" s="509"/>
      <c r="BI92" s="509"/>
      <c r="BJ92" s="506"/>
      <c r="BK92" s="506"/>
      <c r="BL92" s="503"/>
    </row>
    <row r="93" spans="1:64" ht="15" hidden="1" customHeight="1" x14ac:dyDescent="0.25">
      <c r="A93" s="658"/>
      <c r="B93" s="659"/>
      <c r="C93" s="660"/>
      <c r="D93" s="528"/>
      <c r="E93" s="531"/>
      <c r="F93" s="534"/>
      <c r="G93" s="504"/>
      <c r="H93" s="513"/>
      <c r="I93" s="537" t="str">
        <f>IF(D93="","",IF(D93="RG",'Identificación RG'!B259,IF(H93="","",(CONCATENATE(H93," ",$K$2," ",G93," ",$K$3," ",M93," ",$K$4," ",L93)))))</f>
        <v/>
      </c>
      <c r="J93" s="540"/>
      <c r="K93" s="543" t="str">
        <f>CONCATENATE(" *",'Identificación RG'!C254," *",'Identificación RG'!E254," *",'Identificación RG'!G254)</f>
        <v xml:space="preserve"> * * *</v>
      </c>
      <c r="L93" s="504"/>
      <c r="M93" s="504"/>
      <c r="N93" s="519"/>
      <c r="O93" s="522"/>
      <c r="P93" s="513"/>
      <c r="Q93" s="525" t="str">
        <f>IF(P93="Muy Alta",100%,IF(P93="Alta",80%,IF(P93="Media",60%,IF(P93="Baja",40%,IF(P93="Muy Baja",20%,"")))))</f>
        <v/>
      </c>
      <c r="R93" s="513"/>
      <c r="S93" s="525" t="str">
        <f>IF(R93="Catastrófico",100%,IF(R93="Mayor",80%,IF(R93="Moderado",60%,IF(R93="Menor",40%,IF(R93="Leve",20%,"")))))</f>
        <v/>
      </c>
      <c r="T93" s="513"/>
      <c r="U93" s="525" t="str">
        <f>IF(T93="Catastrófico",100%,IF(T93="Mayor",80%,IF(T93="Moderado",60%,IF(T93="Menor",40%,IF(T93="Leve",20%,"")))))</f>
        <v/>
      </c>
      <c r="V93" s="546" t="str">
        <f>IF(W93=100%,"Catastrófico",IF(W93=80%,"Mayor",IF(W93=60%,"Moderado",IF(W93=40%,"Menor",IF(W93=20%,"Leve","")))))</f>
        <v/>
      </c>
      <c r="W93" s="525" t="str">
        <f>IF(AND(S93="",U93=""),"",MAX(S93,U93))</f>
        <v/>
      </c>
      <c r="X93" s="525" t="str">
        <f>CONCATENATE(P93,V93)</f>
        <v/>
      </c>
      <c r="Y93" s="510"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49" t="str">
        <f>Q93</f>
        <v/>
      </c>
      <c r="AP93" s="549" t="str">
        <f>IF(AJ93="","",MIN(AJ93:AJ98))</f>
        <v/>
      </c>
      <c r="AQ93" s="510" t="str">
        <f>IFERROR(IF(AP93="","",IF(AP93&lt;=0.2,"Muy Baja",IF(AP93&lt;=0.4,"Baja",IF(AP93&lt;=0.6,"Media",IF(AP93&lt;=0.8,"Alta","Muy Alta"))))),"")</f>
        <v/>
      </c>
      <c r="AR93" s="549" t="str">
        <f>W93</f>
        <v/>
      </c>
      <c r="AS93" s="549" t="str">
        <f>IF(AK93="","",MIN(AK93:AK98))</f>
        <v/>
      </c>
      <c r="AT93" s="510" t="str">
        <f>IFERROR(IF(AS93="","",IF(AS93&lt;=0.2,"Leve",IF(AS93&lt;=0.4,"Menor",IF(AS93&lt;=0.6,"Moderado",IF(AS93&lt;=0.8,"Mayor","Catastrófico"))))),"")</f>
        <v/>
      </c>
      <c r="AU93" s="510" t="str">
        <f>Y93</f>
        <v/>
      </c>
      <c r="AV93" s="510"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13"/>
      <c r="AX93" s="504"/>
      <c r="AY93" s="504"/>
      <c r="AZ93" s="504"/>
      <c r="BA93" s="504"/>
      <c r="BB93" s="516"/>
      <c r="BC93" s="504"/>
      <c r="BD93" s="504"/>
      <c r="BE93" s="507"/>
      <c r="BF93" s="507"/>
      <c r="BG93" s="507"/>
      <c r="BH93" s="507"/>
      <c r="BI93" s="507"/>
      <c r="BJ93" s="504"/>
      <c r="BK93" s="504"/>
      <c r="BL93" s="501"/>
    </row>
    <row r="94" spans="1:64" ht="15" hidden="1" customHeight="1" x14ac:dyDescent="0.25">
      <c r="A94" s="658"/>
      <c r="B94" s="659"/>
      <c r="C94" s="660"/>
      <c r="D94" s="529"/>
      <c r="E94" s="532"/>
      <c r="F94" s="535"/>
      <c r="G94" s="505"/>
      <c r="H94" s="514"/>
      <c r="I94" s="538"/>
      <c r="J94" s="541"/>
      <c r="K94" s="544"/>
      <c r="L94" s="505"/>
      <c r="M94" s="505"/>
      <c r="N94" s="520"/>
      <c r="O94" s="523"/>
      <c r="P94" s="514"/>
      <c r="Q94" s="526"/>
      <c r="R94" s="514"/>
      <c r="S94" s="526"/>
      <c r="T94" s="514"/>
      <c r="U94" s="526"/>
      <c r="V94" s="547"/>
      <c r="W94" s="526"/>
      <c r="X94" s="526"/>
      <c r="Y94" s="511"/>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50"/>
      <c r="AP94" s="550"/>
      <c r="AQ94" s="511"/>
      <c r="AR94" s="550"/>
      <c r="AS94" s="550"/>
      <c r="AT94" s="511"/>
      <c r="AU94" s="511"/>
      <c r="AV94" s="511"/>
      <c r="AW94" s="514"/>
      <c r="AX94" s="505"/>
      <c r="AY94" s="505"/>
      <c r="AZ94" s="505"/>
      <c r="BA94" s="505"/>
      <c r="BB94" s="517"/>
      <c r="BC94" s="505"/>
      <c r="BD94" s="505"/>
      <c r="BE94" s="508"/>
      <c r="BF94" s="508"/>
      <c r="BG94" s="508"/>
      <c r="BH94" s="508"/>
      <c r="BI94" s="508"/>
      <c r="BJ94" s="505"/>
      <c r="BK94" s="505"/>
      <c r="BL94" s="502"/>
    </row>
    <row r="95" spans="1:64" ht="15" hidden="1" customHeight="1" x14ac:dyDescent="0.25">
      <c r="A95" s="658"/>
      <c r="B95" s="659"/>
      <c r="C95" s="660"/>
      <c r="D95" s="529"/>
      <c r="E95" s="532"/>
      <c r="F95" s="535"/>
      <c r="G95" s="505"/>
      <c r="H95" s="514"/>
      <c r="I95" s="538"/>
      <c r="J95" s="541"/>
      <c r="K95" s="544"/>
      <c r="L95" s="505"/>
      <c r="M95" s="505"/>
      <c r="N95" s="520"/>
      <c r="O95" s="523"/>
      <c r="P95" s="514"/>
      <c r="Q95" s="526"/>
      <c r="R95" s="514"/>
      <c r="S95" s="526"/>
      <c r="T95" s="514"/>
      <c r="U95" s="526"/>
      <c r="V95" s="547"/>
      <c r="W95" s="526"/>
      <c r="X95" s="526"/>
      <c r="Y95" s="511"/>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50"/>
      <c r="AP95" s="550"/>
      <c r="AQ95" s="511"/>
      <c r="AR95" s="550"/>
      <c r="AS95" s="550"/>
      <c r="AT95" s="511"/>
      <c r="AU95" s="511"/>
      <c r="AV95" s="511"/>
      <c r="AW95" s="514"/>
      <c r="AX95" s="505"/>
      <c r="AY95" s="505"/>
      <c r="AZ95" s="505"/>
      <c r="BA95" s="505"/>
      <c r="BB95" s="517"/>
      <c r="BC95" s="505"/>
      <c r="BD95" s="505"/>
      <c r="BE95" s="508"/>
      <c r="BF95" s="508"/>
      <c r="BG95" s="508"/>
      <c r="BH95" s="508"/>
      <c r="BI95" s="508"/>
      <c r="BJ95" s="505"/>
      <c r="BK95" s="505"/>
      <c r="BL95" s="502"/>
    </row>
    <row r="96" spans="1:64" ht="15" hidden="1" customHeight="1" x14ac:dyDescent="0.25">
      <c r="A96" s="658"/>
      <c r="B96" s="659"/>
      <c r="C96" s="660"/>
      <c r="D96" s="529"/>
      <c r="E96" s="532"/>
      <c r="F96" s="535"/>
      <c r="G96" s="505"/>
      <c r="H96" s="514"/>
      <c r="I96" s="538"/>
      <c r="J96" s="541"/>
      <c r="K96" s="544"/>
      <c r="L96" s="505"/>
      <c r="M96" s="505"/>
      <c r="N96" s="520"/>
      <c r="O96" s="523"/>
      <c r="P96" s="514"/>
      <c r="Q96" s="526"/>
      <c r="R96" s="514"/>
      <c r="S96" s="526"/>
      <c r="T96" s="514"/>
      <c r="U96" s="526"/>
      <c r="V96" s="547"/>
      <c r="W96" s="526"/>
      <c r="X96" s="526"/>
      <c r="Y96" s="511"/>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50"/>
      <c r="AP96" s="550"/>
      <c r="AQ96" s="511"/>
      <c r="AR96" s="550"/>
      <c r="AS96" s="550"/>
      <c r="AT96" s="511"/>
      <c r="AU96" s="511"/>
      <c r="AV96" s="511"/>
      <c r="AW96" s="514"/>
      <c r="AX96" s="505"/>
      <c r="AY96" s="505"/>
      <c r="AZ96" s="505"/>
      <c r="BA96" s="505"/>
      <c r="BB96" s="517"/>
      <c r="BC96" s="505"/>
      <c r="BD96" s="505"/>
      <c r="BE96" s="508"/>
      <c r="BF96" s="508"/>
      <c r="BG96" s="508"/>
      <c r="BH96" s="508"/>
      <c r="BI96" s="508"/>
      <c r="BJ96" s="505"/>
      <c r="BK96" s="505"/>
      <c r="BL96" s="502"/>
    </row>
    <row r="97" spans="1:64" ht="15" hidden="1" customHeight="1" x14ac:dyDescent="0.25">
      <c r="A97" s="658"/>
      <c r="B97" s="659"/>
      <c r="C97" s="660"/>
      <c r="D97" s="529"/>
      <c r="E97" s="532"/>
      <c r="F97" s="535"/>
      <c r="G97" s="505"/>
      <c r="H97" s="514"/>
      <c r="I97" s="538"/>
      <c r="J97" s="541"/>
      <c r="K97" s="544"/>
      <c r="L97" s="505"/>
      <c r="M97" s="505"/>
      <c r="N97" s="520"/>
      <c r="O97" s="523"/>
      <c r="P97" s="514"/>
      <c r="Q97" s="526"/>
      <c r="R97" s="514"/>
      <c r="S97" s="526"/>
      <c r="T97" s="514"/>
      <c r="U97" s="526"/>
      <c r="V97" s="547"/>
      <c r="W97" s="526"/>
      <c r="X97" s="526"/>
      <c r="Y97" s="511"/>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50"/>
      <c r="AP97" s="550"/>
      <c r="AQ97" s="511"/>
      <c r="AR97" s="550"/>
      <c r="AS97" s="550"/>
      <c r="AT97" s="511"/>
      <c r="AU97" s="511"/>
      <c r="AV97" s="511"/>
      <c r="AW97" s="514"/>
      <c r="AX97" s="505"/>
      <c r="AY97" s="505"/>
      <c r="AZ97" s="505"/>
      <c r="BA97" s="505"/>
      <c r="BB97" s="517"/>
      <c r="BC97" s="505"/>
      <c r="BD97" s="505"/>
      <c r="BE97" s="508"/>
      <c r="BF97" s="508"/>
      <c r="BG97" s="508"/>
      <c r="BH97" s="508"/>
      <c r="BI97" s="508"/>
      <c r="BJ97" s="505"/>
      <c r="BK97" s="505"/>
      <c r="BL97" s="502"/>
    </row>
    <row r="98" spans="1:64" ht="15.75" hidden="1" customHeight="1" thickBot="1" x14ac:dyDescent="0.3">
      <c r="A98" s="658"/>
      <c r="B98" s="659"/>
      <c r="C98" s="660"/>
      <c r="D98" s="530"/>
      <c r="E98" s="533"/>
      <c r="F98" s="536"/>
      <c r="G98" s="506"/>
      <c r="H98" s="515"/>
      <c r="I98" s="539"/>
      <c r="J98" s="542"/>
      <c r="K98" s="545"/>
      <c r="L98" s="506"/>
      <c r="M98" s="506"/>
      <c r="N98" s="521"/>
      <c r="O98" s="524"/>
      <c r="P98" s="515"/>
      <c r="Q98" s="527"/>
      <c r="R98" s="515"/>
      <c r="S98" s="527"/>
      <c r="T98" s="515"/>
      <c r="U98" s="527"/>
      <c r="V98" s="548"/>
      <c r="W98" s="527"/>
      <c r="X98" s="527"/>
      <c r="Y98" s="512"/>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51"/>
      <c r="AP98" s="551"/>
      <c r="AQ98" s="512"/>
      <c r="AR98" s="551"/>
      <c r="AS98" s="551"/>
      <c r="AT98" s="512"/>
      <c r="AU98" s="512"/>
      <c r="AV98" s="512"/>
      <c r="AW98" s="515"/>
      <c r="AX98" s="506"/>
      <c r="AY98" s="506"/>
      <c r="AZ98" s="506"/>
      <c r="BA98" s="506"/>
      <c r="BB98" s="518"/>
      <c r="BC98" s="506"/>
      <c r="BD98" s="506"/>
      <c r="BE98" s="509"/>
      <c r="BF98" s="509"/>
      <c r="BG98" s="509"/>
      <c r="BH98" s="509"/>
      <c r="BI98" s="509"/>
      <c r="BJ98" s="506"/>
      <c r="BK98" s="506"/>
      <c r="BL98" s="503"/>
    </row>
    <row r="99" spans="1:64" ht="15" hidden="1" customHeight="1" x14ac:dyDescent="0.25">
      <c r="A99" s="658"/>
      <c r="B99" s="659"/>
      <c r="C99" s="660"/>
      <c r="D99" s="528"/>
      <c r="E99" s="531"/>
      <c r="F99" s="534"/>
      <c r="G99" s="504"/>
      <c r="H99" s="513"/>
      <c r="I99" s="537" t="str">
        <f>IF(D99="","",IF(D99="RG",'Identificación RG'!B276,IF(H99="","",(CONCATENATE(H99," ",$K$2," ",G99," ",$K$3," ",M99," ",$K$4," ",L99)))))</f>
        <v/>
      </c>
      <c r="J99" s="540"/>
      <c r="K99" s="543" t="str">
        <f>CONCATENATE(" *",'Identificación RG'!C271," *",'Identificación RG'!E271," *",'Identificación RG'!G271)</f>
        <v xml:space="preserve"> * * *</v>
      </c>
      <c r="L99" s="504"/>
      <c r="M99" s="504"/>
      <c r="N99" s="519"/>
      <c r="O99" s="522"/>
      <c r="P99" s="513"/>
      <c r="Q99" s="525" t="str">
        <f>IF(P99="Muy Alta",100%,IF(P99="Alta",80%,IF(P99="Media",60%,IF(P99="Baja",40%,IF(P99="Muy Baja",20%,"")))))</f>
        <v/>
      </c>
      <c r="R99" s="513"/>
      <c r="S99" s="525" t="str">
        <f>IF(R99="Catastrófico",100%,IF(R99="Mayor",80%,IF(R99="Moderado",60%,IF(R99="Menor",40%,IF(R99="Leve",20%,"")))))</f>
        <v/>
      </c>
      <c r="T99" s="513"/>
      <c r="U99" s="525" t="str">
        <f>IF(T99="Catastrófico",100%,IF(T99="Mayor",80%,IF(T99="Moderado",60%,IF(T99="Menor",40%,IF(T99="Leve",20%,"")))))</f>
        <v/>
      </c>
      <c r="V99" s="546" t="str">
        <f>IF(W99=100%,"Catastrófico",IF(W99=80%,"Mayor",IF(W99=60%,"Moderado",IF(W99=40%,"Menor",IF(W99=20%,"Leve","")))))</f>
        <v/>
      </c>
      <c r="W99" s="525" t="str">
        <f>IF(AND(S99="",U99=""),"",MAX(S99,U99))</f>
        <v/>
      </c>
      <c r="X99" s="525" t="str">
        <f>CONCATENATE(P99,V99)</f>
        <v/>
      </c>
      <c r="Y99" s="510"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49" t="str">
        <f>Q99</f>
        <v/>
      </c>
      <c r="AP99" s="549" t="str">
        <f>IF(AJ99="","",MIN(AJ99:AJ104))</f>
        <v/>
      </c>
      <c r="AQ99" s="510" t="str">
        <f>IFERROR(IF(AP99="","",IF(AP99&lt;=0.2,"Muy Baja",IF(AP99&lt;=0.4,"Baja",IF(AP99&lt;=0.6,"Media",IF(AP99&lt;=0.8,"Alta","Muy Alta"))))),"")</f>
        <v/>
      </c>
      <c r="AR99" s="549" t="str">
        <f>W99</f>
        <v/>
      </c>
      <c r="AS99" s="549" t="str">
        <f>IF(AK99="","",MIN(AK99:AK104))</f>
        <v/>
      </c>
      <c r="AT99" s="510" t="str">
        <f>IFERROR(IF(AS99="","",IF(AS99&lt;=0.2,"Leve",IF(AS99&lt;=0.4,"Menor",IF(AS99&lt;=0.6,"Moderado",IF(AS99&lt;=0.8,"Mayor","Catastrófico"))))),"")</f>
        <v/>
      </c>
      <c r="AU99" s="510" t="str">
        <f>Y99</f>
        <v/>
      </c>
      <c r="AV99" s="510"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13"/>
      <c r="AX99" s="504"/>
      <c r="AY99" s="504"/>
      <c r="AZ99" s="504"/>
      <c r="BA99" s="504"/>
      <c r="BB99" s="516"/>
      <c r="BC99" s="504"/>
      <c r="BD99" s="504"/>
      <c r="BE99" s="507"/>
      <c r="BF99" s="507"/>
      <c r="BG99" s="507"/>
      <c r="BH99" s="507"/>
      <c r="BI99" s="507"/>
      <c r="BJ99" s="504"/>
      <c r="BK99" s="504"/>
      <c r="BL99" s="501"/>
    </row>
    <row r="100" spans="1:64" ht="15" hidden="1" customHeight="1" x14ac:dyDescent="0.25">
      <c r="A100" s="658"/>
      <c r="B100" s="659"/>
      <c r="C100" s="660"/>
      <c r="D100" s="529"/>
      <c r="E100" s="532"/>
      <c r="F100" s="535"/>
      <c r="G100" s="505"/>
      <c r="H100" s="514"/>
      <c r="I100" s="538"/>
      <c r="J100" s="541"/>
      <c r="K100" s="544"/>
      <c r="L100" s="505"/>
      <c r="M100" s="505"/>
      <c r="N100" s="520"/>
      <c r="O100" s="523"/>
      <c r="P100" s="514"/>
      <c r="Q100" s="526"/>
      <c r="R100" s="514"/>
      <c r="S100" s="526"/>
      <c r="T100" s="514"/>
      <c r="U100" s="526"/>
      <c r="V100" s="547"/>
      <c r="W100" s="526"/>
      <c r="X100" s="526"/>
      <c r="Y100" s="511"/>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50"/>
      <c r="AP100" s="550"/>
      <c r="AQ100" s="511"/>
      <c r="AR100" s="550"/>
      <c r="AS100" s="550"/>
      <c r="AT100" s="511"/>
      <c r="AU100" s="511"/>
      <c r="AV100" s="511"/>
      <c r="AW100" s="514"/>
      <c r="AX100" s="505"/>
      <c r="AY100" s="505"/>
      <c r="AZ100" s="505"/>
      <c r="BA100" s="505"/>
      <c r="BB100" s="517"/>
      <c r="BC100" s="505"/>
      <c r="BD100" s="505"/>
      <c r="BE100" s="508"/>
      <c r="BF100" s="508"/>
      <c r="BG100" s="508"/>
      <c r="BH100" s="508"/>
      <c r="BI100" s="508"/>
      <c r="BJ100" s="505"/>
      <c r="BK100" s="505"/>
      <c r="BL100" s="502"/>
    </row>
    <row r="101" spans="1:64" ht="15" hidden="1" customHeight="1" x14ac:dyDescent="0.25">
      <c r="A101" s="658"/>
      <c r="B101" s="659"/>
      <c r="C101" s="660"/>
      <c r="D101" s="529"/>
      <c r="E101" s="532"/>
      <c r="F101" s="535"/>
      <c r="G101" s="505"/>
      <c r="H101" s="514"/>
      <c r="I101" s="538"/>
      <c r="J101" s="541"/>
      <c r="K101" s="544"/>
      <c r="L101" s="505"/>
      <c r="M101" s="505"/>
      <c r="N101" s="520"/>
      <c r="O101" s="523"/>
      <c r="P101" s="514"/>
      <c r="Q101" s="526"/>
      <c r="R101" s="514"/>
      <c r="S101" s="526"/>
      <c r="T101" s="514"/>
      <c r="U101" s="526"/>
      <c r="V101" s="547"/>
      <c r="W101" s="526"/>
      <c r="X101" s="526"/>
      <c r="Y101" s="511"/>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50"/>
      <c r="AP101" s="550"/>
      <c r="AQ101" s="511"/>
      <c r="AR101" s="550"/>
      <c r="AS101" s="550"/>
      <c r="AT101" s="511"/>
      <c r="AU101" s="511"/>
      <c r="AV101" s="511"/>
      <c r="AW101" s="514"/>
      <c r="AX101" s="505"/>
      <c r="AY101" s="505"/>
      <c r="AZ101" s="505"/>
      <c r="BA101" s="505"/>
      <c r="BB101" s="517"/>
      <c r="BC101" s="505"/>
      <c r="BD101" s="505"/>
      <c r="BE101" s="508"/>
      <c r="BF101" s="508"/>
      <c r="BG101" s="508"/>
      <c r="BH101" s="508"/>
      <c r="BI101" s="508"/>
      <c r="BJ101" s="505"/>
      <c r="BK101" s="505"/>
      <c r="BL101" s="502"/>
    </row>
    <row r="102" spans="1:64" ht="15" hidden="1" customHeight="1" x14ac:dyDescent="0.25">
      <c r="A102" s="658"/>
      <c r="B102" s="659"/>
      <c r="C102" s="660"/>
      <c r="D102" s="529"/>
      <c r="E102" s="532"/>
      <c r="F102" s="535"/>
      <c r="G102" s="505"/>
      <c r="H102" s="514"/>
      <c r="I102" s="538"/>
      <c r="J102" s="541"/>
      <c r="K102" s="544"/>
      <c r="L102" s="505"/>
      <c r="M102" s="505"/>
      <c r="N102" s="520"/>
      <c r="O102" s="523"/>
      <c r="P102" s="514"/>
      <c r="Q102" s="526"/>
      <c r="R102" s="514"/>
      <c r="S102" s="526"/>
      <c r="T102" s="514"/>
      <c r="U102" s="526"/>
      <c r="V102" s="547"/>
      <c r="W102" s="526"/>
      <c r="X102" s="526"/>
      <c r="Y102" s="511"/>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50"/>
      <c r="AP102" s="550"/>
      <c r="AQ102" s="511"/>
      <c r="AR102" s="550"/>
      <c r="AS102" s="550"/>
      <c r="AT102" s="511"/>
      <c r="AU102" s="511"/>
      <c r="AV102" s="511"/>
      <c r="AW102" s="514"/>
      <c r="AX102" s="505"/>
      <c r="AY102" s="505"/>
      <c r="AZ102" s="505"/>
      <c r="BA102" s="505"/>
      <c r="BB102" s="517"/>
      <c r="BC102" s="505"/>
      <c r="BD102" s="505"/>
      <c r="BE102" s="508"/>
      <c r="BF102" s="508"/>
      <c r="BG102" s="508"/>
      <c r="BH102" s="508"/>
      <c r="BI102" s="508"/>
      <c r="BJ102" s="505"/>
      <c r="BK102" s="505"/>
      <c r="BL102" s="502"/>
    </row>
    <row r="103" spans="1:64" ht="15" hidden="1" customHeight="1" x14ac:dyDescent="0.25">
      <c r="A103" s="658"/>
      <c r="B103" s="659"/>
      <c r="C103" s="660"/>
      <c r="D103" s="529"/>
      <c r="E103" s="532"/>
      <c r="F103" s="535"/>
      <c r="G103" s="505"/>
      <c r="H103" s="514"/>
      <c r="I103" s="538"/>
      <c r="J103" s="541"/>
      <c r="K103" s="544"/>
      <c r="L103" s="505"/>
      <c r="M103" s="505"/>
      <c r="N103" s="520"/>
      <c r="O103" s="523"/>
      <c r="P103" s="514"/>
      <c r="Q103" s="526"/>
      <c r="R103" s="514"/>
      <c r="S103" s="526"/>
      <c r="T103" s="514"/>
      <c r="U103" s="526"/>
      <c r="V103" s="547"/>
      <c r="W103" s="526"/>
      <c r="X103" s="526"/>
      <c r="Y103" s="511"/>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50"/>
      <c r="AP103" s="550"/>
      <c r="AQ103" s="511"/>
      <c r="AR103" s="550"/>
      <c r="AS103" s="550"/>
      <c r="AT103" s="511"/>
      <c r="AU103" s="511"/>
      <c r="AV103" s="511"/>
      <c r="AW103" s="514"/>
      <c r="AX103" s="505"/>
      <c r="AY103" s="505"/>
      <c r="AZ103" s="505"/>
      <c r="BA103" s="505"/>
      <c r="BB103" s="517"/>
      <c r="BC103" s="505"/>
      <c r="BD103" s="505"/>
      <c r="BE103" s="508"/>
      <c r="BF103" s="508"/>
      <c r="BG103" s="508"/>
      <c r="BH103" s="508"/>
      <c r="BI103" s="508"/>
      <c r="BJ103" s="505"/>
      <c r="BK103" s="505"/>
      <c r="BL103" s="502"/>
    </row>
    <row r="104" spans="1:64" ht="15.75" hidden="1" customHeight="1" thickBot="1" x14ac:dyDescent="0.3">
      <c r="A104" s="658"/>
      <c r="B104" s="659"/>
      <c r="C104" s="660"/>
      <c r="D104" s="530"/>
      <c r="E104" s="533"/>
      <c r="F104" s="536"/>
      <c r="G104" s="506"/>
      <c r="H104" s="515"/>
      <c r="I104" s="539"/>
      <c r="J104" s="542"/>
      <c r="K104" s="545"/>
      <c r="L104" s="506"/>
      <c r="M104" s="506"/>
      <c r="N104" s="521"/>
      <c r="O104" s="524"/>
      <c r="P104" s="515"/>
      <c r="Q104" s="527"/>
      <c r="R104" s="515"/>
      <c r="S104" s="527"/>
      <c r="T104" s="515"/>
      <c r="U104" s="527"/>
      <c r="V104" s="548"/>
      <c r="W104" s="527"/>
      <c r="X104" s="527"/>
      <c r="Y104" s="512"/>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51"/>
      <c r="AP104" s="551"/>
      <c r="AQ104" s="512"/>
      <c r="AR104" s="551"/>
      <c r="AS104" s="551"/>
      <c r="AT104" s="512"/>
      <c r="AU104" s="512"/>
      <c r="AV104" s="512"/>
      <c r="AW104" s="515"/>
      <c r="AX104" s="506"/>
      <c r="AY104" s="506"/>
      <c r="AZ104" s="506"/>
      <c r="BA104" s="506"/>
      <c r="BB104" s="518"/>
      <c r="BC104" s="506"/>
      <c r="BD104" s="506"/>
      <c r="BE104" s="509"/>
      <c r="BF104" s="509"/>
      <c r="BG104" s="509"/>
      <c r="BH104" s="509"/>
      <c r="BI104" s="509"/>
      <c r="BJ104" s="506"/>
      <c r="BK104" s="506"/>
      <c r="BL104" s="503"/>
    </row>
    <row r="105" spans="1:64" ht="15" hidden="1" customHeight="1" x14ac:dyDescent="0.25">
      <c r="A105" s="658"/>
      <c r="B105" s="659"/>
      <c r="C105" s="660"/>
      <c r="D105" s="528"/>
      <c r="E105" s="531"/>
      <c r="F105" s="534"/>
      <c r="G105" s="504"/>
      <c r="H105" s="513"/>
      <c r="I105" s="537" t="str">
        <f>IF(D105="","",IF(D105="RG",'Identificación RG'!B293,IF(H105="","",(CONCATENATE(H105," ",$K$2," ",G105," ",$K$3," ",M105," ",$K$4," ",L105)))))</f>
        <v/>
      </c>
      <c r="J105" s="540"/>
      <c r="K105" s="543" t="str">
        <f>CONCATENATE(" *",'Identificación RG'!C288," *",'Identificación RG'!E288," *",'Identificación RG'!G288)</f>
        <v xml:space="preserve"> * * *</v>
      </c>
      <c r="L105" s="504"/>
      <c r="M105" s="504"/>
      <c r="N105" s="519"/>
      <c r="O105" s="522"/>
      <c r="P105" s="513"/>
      <c r="Q105" s="525" t="str">
        <f>IF(P105="Muy Alta",100%,IF(P105="Alta",80%,IF(P105="Media",60%,IF(P105="Baja",40%,IF(P105="Muy Baja",20%,"")))))</f>
        <v/>
      </c>
      <c r="R105" s="513"/>
      <c r="S105" s="525" t="str">
        <f>IF(R105="Catastrófico",100%,IF(R105="Mayor",80%,IF(R105="Moderado",60%,IF(R105="Menor",40%,IF(R105="Leve",20%,"")))))</f>
        <v/>
      </c>
      <c r="T105" s="513"/>
      <c r="U105" s="525" t="str">
        <f>IF(T105="Catastrófico",100%,IF(T105="Mayor",80%,IF(T105="Moderado",60%,IF(T105="Menor",40%,IF(T105="Leve",20%,"")))))</f>
        <v/>
      </c>
      <c r="V105" s="546" t="str">
        <f>IF(W105=100%,"Catastrófico",IF(W105=80%,"Mayor",IF(W105=60%,"Moderado",IF(W105=40%,"Menor",IF(W105=20%,"Leve","")))))</f>
        <v/>
      </c>
      <c r="W105" s="525" t="str">
        <f>IF(AND(S105="",U105=""),"",MAX(S105,U105))</f>
        <v/>
      </c>
      <c r="X105" s="525" t="str">
        <f>CONCATENATE(P105,V105)</f>
        <v/>
      </c>
      <c r="Y105" s="510"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49" t="str">
        <f>Q105</f>
        <v/>
      </c>
      <c r="AP105" s="549" t="str">
        <f>IF(AJ105="","",MIN(AJ105:AJ110))</f>
        <v/>
      </c>
      <c r="AQ105" s="510" t="str">
        <f>IFERROR(IF(AP105="","",IF(AP105&lt;=0.2,"Muy Baja",IF(AP105&lt;=0.4,"Baja",IF(AP105&lt;=0.6,"Media",IF(AP105&lt;=0.8,"Alta","Muy Alta"))))),"")</f>
        <v/>
      </c>
      <c r="AR105" s="549" t="str">
        <f>W105</f>
        <v/>
      </c>
      <c r="AS105" s="549" t="str">
        <f>IF(AK105="","",MIN(AK105:AK110))</f>
        <v/>
      </c>
      <c r="AT105" s="510" t="str">
        <f>IFERROR(IF(AS105="","",IF(AS105&lt;=0.2,"Leve",IF(AS105&lt;=0.4,"Menor",IF(AS105&lt;=0.6,"Moderado",IF(AS105&lt;=0.8,"Mayor","Catastrófico"))))),"")</f>
        <v/>
      </c>
      <c r="AU105" s="510" t="str">
        <f>Y105</f>
        <v/>
      </c>
      <c r="AV105" s="510"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13"/>
      <c r="AX105" s="504"/>
      <c r="AY105" s="504"/>
      <c r="AZ105" s="504"/>
      <c r="BA105" s="504"/>
      <c r="BB105" s="516"/>
      <c r="BC105" s="504"/>
      <c r="BD105" s="504"/>
      <c r="BE105" s="507"/>
      <c r="BF105" s="507"/>
      <c r="BG105" s="507"/>
      <c r="BH105" s="507"/>
      <c r="BI105" s="507"/>
      <c r="BJ105" s="504"/>
      <c r="BK105" s="504"/>
      <c r="BL105" s="501"/>
    </row>
    <row r="106" spans="1:64" ht="15" hidden="1" customHeight="1" x14ac:dyDescent="0.25">
      <c r="A106" s="658"/>
      <c r="B106" s="659"/>
      <c r="C106" s="660"/>
      <c r="D106" s="529"/>
      <c r="E106" s="532"/>
      <c r="F106" s="535"/>
      <c r="G106" s="505"/>
      <c r="H106" s="514"/>
      <c r="I106" s="538"/>
      <c r="J106" s="541"/>
      <c r="K106" s="544"/>
      <c r="L106" s="505"/>
      <c r="M106" s="505"/>
      <c r="N106" s="520"/>
      <c r="O106" s="523"/>
      <c r="P106" s="514"/>
      <c r="Q106" s="526"/>
      <c r="R106" s="514"/>
      <c r="S106" s="526"/>
      <c r="T106" s="514"/>
      <c r="U106" s="526"/>
      <c r="V106" s="547"/>
      <c r="W106" s="526"/>
      <c r="X106" s="526"/>
      <c r="Y106" s="511"/>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50"/>
      <c r="AP106" s="550"/>
      <c r="AQ106" s="511"/>
      <c r="AR106" s="550"/>
      <c r="AS106" s="550"/>
      <c r="AT106" s="511"/>
      <c r="AU106" s="511"/>
      <c r="AV106" s="511"/>
      <c r="AW106" s="514"/>
      <c r="AX106" s="505"/>
      <c r="AY106" s="505"/>
      <c r="AZ106" s="505"/>
      <c r="BA106" s="505"/>
      <c r="BB106" s="517"/>
      <c r="BC106" s="505"/>
      <c r="BD106" s="505"/>
      <c r="BE106" s="508"/>
      <c r="BF106" s="508"/>
      <c r="BG106" s="508"/>
      <c r="BH106" s="508"/>
      <c r="BI106" s="508"/>
      <c r="BJ106" s="505"/>
      <c r="BK106" s="505"/>
      <c r="BL106" s="502"/>
    </row>
    <row r="107" spans="1:64" ht="15" hidden="1" customHeight="1" x14ac:dyDescent="0.25">
      <c r="A107" s="658"/>
      <c r="B107" s="659"/>
      <c r="C107" s="660"/>
      <c r="D107" s="529"/>
      <c r="E107" s="532"/>
      <c r="F107" s="535"/>
      <c r="G107" s="505"/>
      <c r="H107" s="514"/>
      <c r="I107" s="538"/>
      <c r="J107" s="541"/>
      <c r="K107" s="544"/>
      <c r="L107" s="505"/>
      <c r="M107" s="505"/>
      <c r="N107" s="520"/>
      <c r="O107" s="523"/>
      <c r="P107" s="514"/>
      <c r="Q107" s="526"/>
      <c r="R107" s="514"/>
      <c r="S107" s="526"/>
      <c r="T107" s="514"/>
      <c r="U107" s="526"/>
      <c r="V107" s="547"/>
      <c r="W107" s="526"/>
      <c r="X107" s="526"/>
      <c r="Y107" s="511"/>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50"/>
      <c r="AP107" s="550"/>
      <c r="AQ107" s="511"/>
      <c r="AR107" s="550"/>
      <c r="AS107" s="550"/>
      <c r="AT107" s="511"/>
      <c r="AU107" s="511"/>
      <c r="AV107" s="511"/>
      <c r="AW107" s="514"/>
      <c r="AX107" s="505"/>
      <c r="AY107" s="505"/>
      <c r="AZ107" s="505"/>
      <c r="BA107" s="505"/>
      <c r="BB107" s="517"/>
      <c r="BC107" s="505"/>
      <c r="BD107" s="505"/>
      <c r="BE107" s="508"/>
      <c r="BF107" s="508"/>
      <c r="BG107" s="508"/>
      <c r="BH107" s="508"/>
      <c r="BI107" s="508"/>
      <c r="BJ107" s="505"/>
      <c r="BK107" s="505"/>
      <c r="BL107" s="502"/>
    </row>
    <row r="108" spans="1:64" ht="15" hidden="1" customHeight="1" x14ac:dyDescent="0.25">
      <c r="A108" s="658"/>
      <c r="B108" s="659"/>
      <c r="C108" s="660"/>
      <c r="D108" s="529"/>
      <c r="E108" s="532"/>
      <c r="F108" s="535"/>
      <c r="G108" s="505"/>
      <c r="H108" s="514"/>
      <c r="I108" s="538"/>
      <c r="J108" s="541"/>
      <c r="K108" s="544"/>
      <c r="L108" s="505"/>
      <c r="M108" s="505"/>
      <c r="N108" s="520"/>
      <c r="O108" s="523"/>
      <c r="P108" s="514"/>
      <c r="Q108" s="526"/>
      <c r="R108" s="514"/>
      <c r="S108" s="526"/>
      <c r="T108" s="514"/>
      <c r="U108" s="526"/>
      <c r="V108" s="547"/>
      <c r="W108" s="526"/>
      <c r="X108" s="526"/>
      <c r="Y108" s="511"/>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50"/>
      <c r="AP108" s="550"/>
      <c r="AQ108" s="511"/>
      <c r="AR108" s="550"/>
      <c r="AS108" s="550"/>
      <c r="AT108" s="511"/>
      <c r="AU108" s="511"/>
      <c r="AV108" s="511"/>
      <c r="AW108" s="514"/>
      <c r="AX108" s="505"/>
      <c r="AY108" s="505"/>
      <c r="AZ108" s="505"/>
      <c r="BA108" s="505"/>
      <c r="BB108" s="517"/>
      <c r="BC108" s="505"/>
      <c r="BD108" s="505"/>
      <c r="BE108" s="508"/>
      <c r="BF108" s="508"/>
      <c r="BG108" s="508"/>
      <c r="BH108" s="508"/>
      <c r="BI108" s="508"/>
      <c r="BJ108" s="505"/>
      <c r="BK108" s="505"/>
      <c r="BL108" s="502"/>
    </row>
    <row r="109" spans="1:64" ht="15" hidden="1" customHeight="1" x14ac:dyDescent="0.25">
      <c r="A109" s="658"/>
      <c r="B109" s="659"/>
      <c r="C109" s="660"/>
      <c r="D109" s="529"/>
      <c r="E109" s="532"/>
      <c r="F109" s="535"/>
      <c r="G109" s="505"/>
      <c r="H109" s="514"/>
      <c r="I109" s="538"/>
      <c r="J109" s="541"/>
      <c r="K109" s="544"/>
      <c r="L109" s="505"/>
      <c r="M109" s="505"/>
      <c r="N109" s="520"/>
      <c r="O109" s="523"/>
      <c r="P109" s="514"/>
      <c r="Q109" s="526"/>
      <c r="R109" s="514"/>
      <c r="S109" s="526"/>
      <c r="T109" s="514"/>
      <c r="U109" s="526"/>
      <c r="V109" s="547"/>
      <c r="W109" s="526"/>
      <c r="X109" s="526"/>
      <c r="Y109" s="511"/>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50"/>
      <c r="AP109" s="550"/>
      <c r="AQ109" s="511"/>
      <c r="AR109" s="550"/>
      <c r="AS109" s="550"/>
      <c r="AT109" s="511"/>
      <c r="AU109" s="511"/>
      <c r="AV109" s="511"/>
      <c r="AW109" s="514"/>
      <c r="AX109" s="505"/>
      <c r="AY109" s="505"/>
      <c r="AZ109" s="505"/>
      <c r="BA109" s="505"/>
      <c r="BB109" s="517"/>
      <c r="BC109" s="505"/>
      <c r="BD109" s="505"/>
      <c r="BE109" s="508"/>
      <c r="BF109" s="508"/>
      <c r="BG109" s="508"/>
      <c r="BH109" s="508"/>
      <c r="BI109" s="508"/>
      <c r="BJ109" s="505"/>
      <c r="BK109" s="505"/>
      <c r="BL109" s="502"/>
    </row>
    <row r="110" spans="1:64" ht="15.75" hidden="1" customHeight="1" thickBot="1" x14ac:dyDescent="0.3">
      <c r="A110" s="658"/>
      <c r="B110" s="659"/>
      <c r="C110" s="660"/>
      <c r="D110" s="530"/>
      <c r="E110" s="533"/>
      <c r="F110" s="536"/>
      <c r="G110" s="506"/>
      <c r="H110" s="515"/>
      <c r="I110" s="539"/>
      <c r="J110" s="542"/>
      <c r="K110" s="545"/>
      <c r="L110" s="506"/>
      <c r="M110" s="506"/>
      <c r="N110" s="521"/>
      <c r="O110" s="524"/>
      <c r="P110" s="515"/>
      <c r="Q110" s="527"/>
      <c r="R110" s="515"/>
      <c r="S110" s="527"/>
      <c r="T110" s="515"/>
      <c r="U110" s="527"/>
      <c r="V110" s="548"/>
      <c r="W110" s="527"/>
      <c r="X110" s="527"/>
      <c r="Y110" s="512"/>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51"/>
      <c r="AP110" s="551"/>
      <c r="AQ110" s="512"/>
      <c r="AR110" s="551"/>
      <c r="AS110" s="551"/>
      <c r="AT110" s="512"/>
      <c r="AU110" s="512"/>
      <c r="AV110" s="512"/>
      <c r="AW110" s="515"/>
      <c r="AX110" s="506"/>
      <c r="AY110" s="506"/>
      <c r="AZ110" s="506"/>
      <c r="BA110" s="506"/>
      <c r="BB110" s="518"/>
      <c r="BC110" s="506"/>
      <c r="BD110" s="506"/>
      <c r="BE110" s="509"/>
      <c r="BF110" s="509"/>
      <c r="BG110" s="509"/>
      <c r="BH110" s="509"/>
      <c r="BI110" s="509"/>
      <c r="BJ110" s="506"/>
      <c r="BK110" s="506"/>
      <c r="BL110" s="503"/>
    </row>
    <row r="111" spans="1:64" ht="15" hidden="1" customHeight="1" x14ac:dyDescent="0.25">
      <c r="A111" s="658"/>
      <c r="B111" s="659"/>
      <c r="C111" s="660"/>
      <c r="D111" s="528"/>
      <c r="E111" s="531"/>
      <c r="F111" s="534"/>
      <c r="G111" s="504"/>
      <c r="H111" s="513"/>
      <c r="I111" s="537" t="str">
        <f>IF(D111="","",IF(D111="RG",'Identificación RG'!B310,IF(H111="","",(CONCATENATE(H111," ",$K$2," ",G111," ",$K$3," ",M111," ",$K$4," ",L111)))))</f>
        <v/>
      </c>
      <c r="J111" s="540"/>
      <c r="K111" s="543" t="str">
        <f>CONCATENATE(" *",'Identificación RG'!C305," *",'Identificación RG'!E305," *",'Identificación RG'!G305)</f>
        <v xml:space="preserve"> * * *</v>
      </c>
      <c r="L111" s="504"/>
      <c r="M111" s="504"/>
      <c r="N111" s="519"/>
      <c r="O111" s="522"/>
      <c r="P111" s="513"/>
      <c r="Q111" s="525" t="str">
        <f>IF(P111="Muy Alta",100%,IF(P111="Alta",80%,IF(P111="Media",60%,IF(P111="Baja",40%,IF(P111="Muy Baja",20%,"")))))</f>
        <v/>
      </c>
      <c r="R111" s="513"/>
      <c r="S111" s="525" t="str">
        <f>IF(R111="Catastrófico",100%,IF(R111="Mayor",80%,IF(R111="Moderado",60%,IF(R111="Menor",40%,IF(R111="Leve",20%,"")))))</f>
        <v/>
      </c>
      <c r="T111" s="513"/>
      <c r="U111" s="525" t="str">
        <f>IF(T111="Catastrófico",100%,IF(T111="Mayor",80%,IF(T111="Moderado",60%,IF(T111="Menor",40%,IF(T111="Leve",20%,"")))))</f>
        <v/>
      </c>
      <c r="V111" s="546" t="str">
        <f>IF(W111=100%,"Catastrófico",IF(W111=80%,"Mayor",IF(W111=60%,"Moderado",IF(W111=40%,"Menor",IF(W111=20%,"Leve","")))))</f>
        <v/>
      </c>
      <c r="W111" s="525" t="str">
        <f>IF(AND(S111="",U111=""),"",MAX(S111,U111))</f>
        <v/>
      </c>
      <c r="X111" s="525" t="str">
        <f>CONCATENATE(P111,V111)</f>
        <v/>
      </c>
      <c r="Y111" s="510"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49" t="str">
        <f>Q111</f>
        <v/>
      </c>
      <c r="AP111" s="549" t="str">
        <f>IF(AJ111="","",MIN(AJ111:AJ116))</f>
        <v/>
      </c>
      <c r="AQ111" s="510" t="str">
        <f>IFERROR(IF(AP111="","",IF(AP111&lt;=0.2,"Muy Baja",IF(AP111&lt;=0.4,"Baja",IF(AP111&lt;=0.6,"Media",IF(AP111&lt;=0.8,"Alta","Muy Alta"))))),"")</f>
        <v/>
      </c>
      <c r="AR111" s="549" t="str">
        <f>W111</f>
        <v/>
      </c>
      <c r="AS111" s="549" t="str">
        <f>IF(AK111="","",MIN(AK111:AK116))</f>
        <v/>
      </c>
      <c r="AT111" s="510" t="str">
        <f>IFERROR(IF(AS111="","",IF(AS111&lt;=0.2,"Leve",IF(AS111&lt;=0.4,"Menor",IF(AS111&lt;=0.6,"Moderado",IF(AS111&lt;=0.8,"Mayor","Catastrófico"))))),"")</f>
        <v/>
      </c>
      <c r="AU111" s="510" t="str">
        <f>Y111</f>
        <v/>
      </c>
      <c r="AV111" s="510"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13"/>
      <c r="AX111" s="504"/>
      <c r="AY111" s="504"/>
      <c r="AZ111" s="504"/>
      <c r="BA111" s="504"/>
      <c r="BB111" s="516"/>
      <c r="BC111" s="504"/>
      <c r="BD111" s="504"/>
      <c r="BE111" s="507"/>
      <c r="BF111" s="507"/>
      <c r="BG111" s="507"/>
      <c r="BH111" s="507"/>
      <c r="BI111" s="507"/>
      <c r="BJ111" s="504"/>
      <c r="BK111" s="504"/>
      <c r="BL111" s="501"/>
    </row>
    <row r="112" spans="1:64" ht="15" hidden="1" customHeight="1" x14ac:dyDescent="0.25">
      <c r="A112" s="658"/>
      <c r="B112" s="659"/>
      <c r="C112" s="660"/>
      <c r="D112" s="529"/>
      <c r="E112" s="532"/>
      <c r="F112" s="535"/>
      <c r="G112" s="505"/>
      <c r="H112" s="514"/>
      <c r="I112" s="538"/>
      <c r="J112" s="541"/>
      <c r="K112" s="544"/>
      <c r="L112" s="505"/>
      <c r="M112" s="505"/>
      <c r="N112" s="520"/>
      <c r="O112" s="523"/>
      <c r="P112" s="514"/>
      <c r="Q112" s="526"/>
      <c r="R112" s="514"/>
      <c r="S112" s="526"/>
      <c r="T112" s="514"/>
      <c r="U112" s="526"/>
      <c r="V112" s="547"/>
      <c r="W112" s="526"/>
      <c r="X112" s="526"/>
      <c r="Y112" s="511"/>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50"/>
      <c r="AP112" s="550"/>
      <c r="AQ112" s="511"/>
      <c r="AR112" s="550"/>
      <c r="AS112" s="550"/>
      <c r="AT112" s="511"/>
      <c r="AU112" s="511"/>
      <c r="AV112" s="511"/>
      <c r="AW112" s="514"/>
      <c r="AX112" s="505"/>
      <c r="AY112" s="505"/>
      <c r="AZ112" s="505"/>
      <c r="BA112" s="505"/>
      <c r="BB112" s="517"/>
      <c r="BC112" s="505"/>
      <c r="BD112" s="505"/>
      <c r="BE112" s="508"/>
      <c r="BF112" s="508"/>
      <c r="BG112" s="508"/>
      <c r="BH112" s="508"/>
      <c r="BI112" s="508"/>
      <c r="BJ112" s="505"/>
      <c r="BK112" s="505"/>
      <c r="BL112" s="502"/>
    </row>
    <row r="113" spans="1:64" ht="15" hidden="1" customHeight="1" x14ac:dyDescent="0.25">
      <c r="A113" s="658"/>
      <c r="B113" s="659"/>
      <c r="C113" s="660"/>
      <c r="D113" s="529"/>
      <c r="E113" s="532"/>
      <c r="F113" s="535"/>
      <c r="G113" s="505"/>
      <c r="H113" s="514"/>
      <c r="I113" s="538"/>
      <c r="J113" s="541"/>
      <c r="K113" s="544"/>
      <c r="L113" s="505"/>
      <c r="M113" s="505"/>
      <c r="N113" s="520"/>
      <c r="O113" s="523"/>
      <c r="P113" s="514"/>
      <c r="Q113" s="526"/>
      <c r="R113" s="514"/>
      <c r="S113" s="526"/>
      <c r="T113" s="514"/>
      <c r="U113" s="526"/>
      <c r="V113" s="547"/>
      <c r="W113" s="526"/>
      <c r="X113" s="526"/>
      <c r="Y113" s="511"/>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50"/>
      <c r="AP113" s="550"/>
      <c r="AQ113" s="511"/>
      <c r="AR113" s="550"/>
      <c r="AS113" s="550"/>
      <c r="AT113" s="511"/>
      <c r="AU113" s="511"/>
      <c r="AV113" s="511"/>
      <c r="AW113" s="514"/>
      <c r="AX113" s="505"/>
      <c r="AY113" s="505"/>
      <c r="AZ113" s="505"/>
      <c r="BA113" s="505"/>
      <c r="BB113" s="517"/>
      <c r="BC113" s="505"/>
      <c r="BD113" s="505"/>
      <c r="BE113" s="508"/>
      <c r="BF113" s="508"/>
      <c r="BG113" s="508"/>
      <c r="BH113" s="508"/>
      <c r="BI113" s="508"/>
      <c r="BJ113" s="505"/>
      <c r="BK113" s="505"/>
      <c r="BL113" s="502"/>
    </row>
    <row r="114" spans="1:64" ht="15" hidden="1" customHeight="1" x14ac:dyDescent="0.25">
      <c r="A114" s="658"/>
      <c r="B114" s="659"/>
      <c r="C114" s="660"/>
      <c r="D114" s="529"/>
      <c r="E114" s="532"/>
      <c r="F114" s="535"/>
      <c r="G114" s="505"/>
      <c r="H114" s="514"/>
      <c r="I114" s="538"/>
      <c r="J114" s="541"/>
      <c r="K114" s="544"/>
      <c r="L114" s="505"/>
      <c r="M114" s="505"/>
      <c r="N114" s="520"/>
      <c r="O114" s="523"/>
      <c r="P114" s="514"/>
      <c r="Q114" s="526"/>
      <c r="R114" s="514"/>
      <c r="S114" s="526"/>
      <c r="T114" s="514"/>
      <c r="U114" s="526"/>
      <c r="V114" s="547"/>
      <c r="W114" s="526"/>
      <c r="X114" s="526"/>
      <c r="Y114" s="511"/>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50"/>
      <c r="AP114" s="550"/>
      <c r="AQ114" s="511"/>
      <c r="AR114" s="550"/>
      <c r="AS114" s="550"/>
      <c r="AT114" s="511"/>
      <c r="AU114" s="511"/>
      <c r="AV114" s="511"/>
      <c r="AW114" s="514"/>
      <c r="AX114" s="505"/>
      <c r="AY114" s="505"/>
      <c r="AZ114" s="505"/>
      <c r="BA114" s="505"/>
      <c r="BB114" s="517"/>
      <c r="BC114" s="505"/>
      <c r="BD114" s="505"/>
      <c r="BE114" s="508"/>
      <c r="BF114" s="508"/>
      <c r="BG114" s="508"/>
      <c r="BH114" s="508"/>
      <c r="BI114" s="508"/>
      <c r="BJ114" s="505"/>
      <c r="BK114" s="505"/>
      <c r="BL114" s="502"/>
    </row>
    <row r="115" spans="1:64" ht="15" hidden="1" customHeight="1" x14ac:dyDescent="0.25">
      <c r="A115" s="658"/>
      <c r="B115" s="659"/>
      <c r="C115" s="660"/>
      <c r="D115" s="529"/>
      <c r="E115" s="532"/>
      <c r="F115" s="535"/>
      <c r="G115" s="505"/>
      <c r="H115" s="514"/>
      <c r="I115" s="538"/>
      <c r="J115" s="541"/>
      <c r="K115" s="544"/>
      <c r="L115" s="505"/>
      <c r="M115" s="505"/>
      <c r="N115" s="520"/>
      <c r="O115" s="523"/>
      <c r="P115" s="514"/>
      <c r="Q115" s="526"/>
      <c r="R115" s="514"/>
      <c r="S115" s="526"/>
      <c r="T115" s="514"/>
      <c r="U115" s="526"/>
      <c r="V115" s="547"/>
      <c r="W115" s="526"/>
      <c r="X115" s="526"/>
      <c r="Y115" s="511"/>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50"/>
      <c r="AP115" s="550"/>
      <c r="AQ115" s="511"/>
      <c r="AR115" s="550"/>
      <c r="AS115" s="550"/>
      <c r="AT115" s="511"/>
      <c r="AU115" s="511"/>
      <c r="AV115" s="511"/>
      <c r="AW115" s="514"/>
      <c r="AX115" s="505"/>
      <c r="AY115" s="505"/>
      <c r="AZ115" s="505"/>
      <c r="BA115" s="505"/>
      <c r="BB115" s="517"/>
      <c r="BC115" s="505"/>
      <c r="BD115" s="505"/>
      <c r="BE115" s="508"/>
      <c r="BF115" s="508"/>
      <c r="BG115" s="508"/>
      <c r="BH115" s="508"/>
      <c r="BI115" s="508"/>
      <c r="BJ115" s="505"/>
      <c r="BK115" s="505"/>
      <c r="BL115" s="502"/>
    </row>
    <row r="116" spans="1:64" ht="15.75" hidden="1" customHeight="1" thickBot="1" x14ac:dyDescent="0.3">
      <c r="A116" s="658"/>
      <c r="B116" s="659"/>
      <c r="C116" s="660"/>
      <c r="D116" s="530"/>
      <c r="E116" s="533"/>
      <c r="F116" s="536"/>
      <c r="G116" s="506"/>
      <c r="H116" s="515"/>
      <c r="I116" s="539"/>
      <c r="J116" s="542"/>
      <c r="K116" s="545"/>
      <c r="L116" s="506"/>
      <c r="M116" s="506"/>
      <c r="N116" s="521"/>
      <c r="O116" s="524"/>
      <c r="P116" s="515"/>
      <c r="Q116" s="527"/>
      <c r="R116" s="515"/>
      <c r="S116" s="527"/>
      <c r="T116" s="515"/>
      <c r="U116" s="527"/>
      <c r="V116" s="548"/>
      <c r="W116" s="527"/>
      <c r="X116" s="527"/>
      <c r="Y116" s="512"/>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51"/>
      <c r="AP116" s="551"/>
      <c r="AQ116" s="512"/>
      <c r="AR116" s="551"/>
      <c r="AS116" s="551"/>
      <c r="AT116" s="512"/>
      <c r="AU116" s="512"/>
      <c r="AV116" s="512"/>
      <c r="AW116" s="515"/>
      <c r="AX116" s="506"/>
      <c r="AY116" s="506"/>
      <c r="AZ116" s="506"/>
      <c r="BA116" s="506"/>
      <c r="BB116" s="518"/>
      <c r="BC116" s="506"/>
      <c r="BD116" s="506"/>
      <c r="BE116" s="509"/>
      <c r="BF116" s="509"/>
      <c r="BG116" s="509"/>
      <c r="BH116" s="509"/>
      <c r="BI116" s="509"/>
      <c r="BJ116" s="506"/>
      <c r="BK116" s="506"/>
      <c r="BL116" s="503"/>
    </row>
    <row r="117" spans="1:64" ht="15" hidden="1" customHeight="1" x14ac:dyDescent="0.25">
      <c r="A117" s="658"/>
      <c r="B117" s="659"/>
      <c r="C117" s="660"/>
      <c r="D117" s="528"/>
      <c r="E117" s="531"/>
      <c r="F117" s="534"/>
      <c r="G117" s="504"/>
      <c r="H117" s="513"/>
      <c r="I117" s="537" t="str">
        <f>IF(D117="","",IF(D117="RG",'Identificación RG'!B327,IF(H117="","",(CONCATENATE(H117," ",$K$2," ",G117," ",$K$3," ",M117," ",$K$4," ",L117)))))</f>
        <v/>
      </c>
      <c r="J117" s="540"/>
      <c r="K117" s="543" t="str">
        <f>CONCATENATE(" *",'Identificación RG'!C322," *",'Identificación RG'!E322," *",'Identificación RG'!G322)</f>
        <v xml:space="preserve"> * * *</v>
      </c>
      <c r="L117" s="504"/>
      <c r="M117" s="504"/>
      <c r="N117" s="519"/>
      <c r="O117" s="522"/>
      <c r="P117" s="513"/>
      <c r="Q117" s="525" t="str">
        <f>IF(P117="Muy Alta",100%,IF(P117="Alta",80%,IF(P117="Media",60%,IF(P117="Baja",40%,IF(P117="Muy Baja",20%,"")))))</f>
        <v/>
      </c>
      <c r="R117" s="513"/>
      <c r="S117" s="525" t="str">
        <f>IF(R117="Catastrófico",100%,IF(R117="Mayor",80%,IF(R117="Moderado",60%,IF(R117="Menor",40%,IF(R117="Leve",20%,"")))))</f>
        <v/>
      </c>
      <c r="T117" s="513"/>
      <c r="U117" s="525" t="str">
        <f>IF(T117="Catastrófico",100%,IF(T117="Mayor",80%,IF(T117="Moderado",60%,IF(T117="Menor",40%,IF(T117="Leve",20%,"")))))</f>
        <v/>
      </c>
      <c r="V117" s="546" t="str">
        <f>IF(W117=100%,"Catastrófico",IF(W117=80%,"Mayor",IF(W117=60%,"Moderado",IF(W117=40%,"Menor",IF(W117=20%,"Leve","")))))</f>
        <v/>
      </c>
      <c r="W117" s="525" t="str">
        <f>IF(AND(S117="",U117=""),"",MAX(S117,U117))</f>
        <v/>
      </c>
      <c r="X117" s="525" t="str">
        <f>CONCATENATE(P117,V117)</f>
        <v/>
      </c>
      <c r="Y117" s="510"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49" t="str">
        <f>Q117</f>
        <v/>
      </c>
      <c r="AP117" s="549" t="str">
        <f>IF(AJ117="","",MIN(AJ117:AJ122))</f>
        <v/>
      </c>
      <c r="AQ117" s="510" t="str">
        <f>IFERROR(IF(AP117="","",IF(AP117&lt;=0.2,"Muy Baja",IF(AP117&lt;=0.4,"Baja",IF(AP117&lt;=0.6,"Media",IF(AP117&lt;=0.8,"Alta","Muy Alta"))))),"")</f>
        <v/>
      </c>
      <c r="AR117" s="549" t="str">
        <f>W117</f>
        <v/>
      </c>
      <c r="AS117" s="549" t="str">
        <f>IF(AK117="","",MIN(AK117:AK122))</f>
        <v/>
      </c>
      <c r="AT117" s="510" t="str">
        <f>IFERROR(IF(AS117="","",IF(AS117&lt;=0.2,"Leve",IF(AS117&lt;=0.4,"Menor",IF(AS117&lt;=0.6,"Moderado",IF(AS117&lt;=0.8,"Mayor","Catastrófico"))))),"")</f>
        <v/>
      </c>
      <c r="AU117" s="510" t="str">
        <f>Y117</f>
        <v/>
      </c>
      <c r="AV117" s="510"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13"/>
      <c r="AX117" s="504"/>
      <c r="AY117" s="504"/>
      <c r="AZ117" s="504"/>
      <c r="BA117" s="504"/>
      <c r="BB117" s="516"/>
      <c r="BC117" s="504"/>
      <c r="BD117" s="504"/>
      <c r="BE117" s="507"/>
      <c r="BF117" s="507"/>
      <c r="BG117" s="507"/>
      <c r="BH117" s="507"/>
      <c r="BI117" s="507"/>
      <c r="BJ117" s="504"/>
      <c r="BK117" s="504"/>
      <c r="BL117" s="501"/>
    </row>
    <row r="118" spans="1:64" ht="15" hidden="1" customHeight="1" x14ac:dyDescent="0.25">
      <c r="A118" s="658"/>
      <c r="B118" s="659"/>
      <c r="C118" s="660"/>
      <c r="D118" s="529"/>
      <c r="E118" s="532"/>
      <c r="F118" s="535"/>
      <c r="G118" s="505"/>
      <c r="H118" s="514"/>
      <c r="I118" s="538"/>
      <c r="J118" s="541"/>
      <c r="K118" s="544"/>
      <c r="L118" s="505"/>
      <c r="M118" s="505"/>
      <c r="N118" s="520"/>
      <c r="O118" s="523"/>
      <c r="P118" s="514"/>
      <c r="Q118" s="526"/>
      <c r="R118" s="514"/>
      <c r="S118" s="526"/>
      <c r="T118" s="514"/>
      <c r="U118" s="526"/>
      <c r="V118" s="547"/>
      <c r="W118" s="526"/>
      <c r="X118" s="526"/>
      <c r="Y118" s="511"/>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50"/>
      <c r="AP118" s="550"/>
      <c r="AQ118" s="511"/>
      <c r="AR118" s="550"/>
      <c r="AS118" s="550"/>
      <c r="AT118" s="511"/>
      <c r="AU118" s="511"/>
      <c r="AV118" s="511"/>
      <c r="AW118" s="514"/>
      <c r="AX118" s="505"/>
      <c r="AY118" s="505"/>
      <c r="AZ118" s="505"/>
      <c r="BA118" s="505"/>
      <c r="BB118" s="517"/>
      <c r="BC118" s="505"/>
      <c r="BD118" s="505"/>
      <c r="BE118" s="508"/>
      <c r="BF118" s="508"/>
      <c r="BG118" s="508"/>
      <c r="BH118" s="508"/>
      <c r="BI118" s="508"/>
      <c r="BJ118" s="505"/>
      <c r="BK118" s="505"/>
      <c r="BL118" s="502"/>
    </row>
    <row r="119" spans="1:64" ht="15" hidden="1" customHeight="1" x14ac:dyDescent="0.25">
      <c r="A119" s="658"/>
      <c r="B119" s="659"/>
      <c r="C119" s="660"/>
      <c r="D119" s="529"/>
      <c r="E119" s="532"/>
      <c r="F119" s="535"/>
      <c r="G119" s="505"/>
      <c r="H119" s="514"/>
      <c r="I119" s="538"/>
      <c r="J119" s="541"/>
      <c r="K119" s="544"/>
      <c r="L119" s="505"/>
      <c r="M119" s="505"/>
      <c r="N119" s="520"/>
      <c r="O119" s="523"/>
      <c r="P119" s="514"/>
      <c r="Q119" s="526"/>
      <c r="R119" s="514"/>
      <c r="S119" s="526"/>
      <c r="T119" s="514"/>
      <c r="U119" s="526"/>
      <c r="V119" s="547"/>
      <c r="W119" s="526"/>
      <c r="X119" s="526"/>
      <c r="Y119" s="511"/>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50"/>
      <c r="AP119" s="550"/>
      <c r="AQ119" s="511"/>
      <c r="AR119" s="550"/>
      <c r="AS119" s="550"/>
      <c r="AT119" s="511"/>
      <c r="AU119" s="511"/>
      <c r="AV119" s="511"/>
      <c r="AW119" s="514"/>
      <c r="AX119" s="505"/>
      <c r="AY119" s="505"/>
      <c r="AZ119" s="505"/>
      <c r="BA119" s="505"/>
      <c r="BB119" s="517"/>
      <c r="BC119" s="505"/>
      <c r="BD119" s="505"/>
      <c r="BE119" s="508"/>
      <c r="BF119" s="508"/>
      <c r="BG119" s="508"/>
      <c r="BH119" s="508"/>
      <c r="BI119" s="508"/>
      <c r="BJ119" s="505"/>
      <c r="BK119" s="505"/>
      <c r="BL119" s="502"/>
    </row>
    <row r="120" spans="1:64" ht="15" hidden="1" customHeight="1" x14ac:dyDescent="0.25">
      <c r="A120" s="658"/>
      <c r="B120" s="659"/>
      <c r="C120" s="660"/>
      <c r="D120" s="529"/>
      <c r="E120" s="532"/>
      <c r="F120" s="535"/>
      <c r="G120" s="505"/>
      <c r="H120" s="514"/>
      <c r="I120" s="538"/>
      <c r="J120" s="541"/>
      <c r="K120" s="544"/>
      <c r="L120" s="505"/>
      <c r="M120" s="505"/>
      <c r="N120" s="520"/>
      <c r="O120" s="523"/>
      <c r="P120" s="514"/>
      <c r="Q120" s="526"/>
      <c r="R120" s="514"/>
      <c r="S120" s="526"/>
      <c r="T120" s="514"/>
      <c r="U120" s="526"/>
      <c r="V120" s="547"/>
      <c r="W120" s="526"/>
      <c r="X120" s="526"/>
      <c r="Y120" s="511"/>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50"/>
      <c r="AP120" s="550"/>
      <c r="AQ120" s="511"/>
      <c r="AR120" s="550"/>
      <c r="AS120" s="550"/>
      <c r="AT120" s="511"/>
      <c r="AU120" s="511"/>
      <c r="AV120" s="511"/>
      <c r="AW120" s="514"/>
      <c r="AX120" s="505"/>
      <c r="AY120" s="505"/>
      <c r="AZ120" s="505"/>
      <c r="BA120" s="505"/>
      <c r="BB120" s="517"/>
      <c r="BC120" s="505"/>
      <c r="BD120" s="505"/>
      <c r="BE120" s="508"/>
      <c r="BF120" s="508"/>
      <c r="BG120" s="508"/>
      <c r="BH120" s="508"/>
      <c r="BI120" s="508"/>
      <c r="BJ120" s="505"/>
      <c r="BK120" s="505"/>
      <c r="BL120" s="502"/>
    </row>
    <row r="121" spans="1:64" ht="15" hidden="1" customHeight="1" x14ac:dyDescent="0.25">
      <c r="A121" s="658"/>
      <c r="B121" s="659"/>
      <c r="C121" s="660"/>
      <c r="D121" s="529"/>
      <c r="E121" s="532"/>
      <c r="F121" s="535"/>
      <c r="G121" s="505"/>
      <c r="H121" s="514"/>
      <c r="I121" s="538"/>
      <c r="J121" s="541"/>
      <c r="K121" s="544"/>
      <c r="L121" s="505"/>
      <c r="M121" s="505"/>
      <c r="N121" s="520"/>
      <c r="O121" s="523"/>
      <c r="P121" s="514"/>
      <c r="Q121" s="526"/>
      <c r="R121" s="514"/>
      <c r="S121" s="526"/>
      <c r="T121" s="514"/>
      <c r="U121" s="526"/>
      <c r="V121" s="547"/>
      <c r="W121" s="526"/>
      <c r="X121" s="526"/>
      <c r="Y121" s="511"/>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50"/>
      <c r="AP121" s="550"/>
      <c r="AQ121" s="511"/>
      <c r="AR121" s="550"/>
      <c r="AS121" s="550"/>
      <c r="AT121" s="511"/>
      <c r="AU121" s="511"/>
      <c r="AV121" s="511"/>
      <c r="AW121" s="514"/>
      <c r="AX121" s="505"/>
      <c r="AY121" s="505"/>
      <c r="AZ121" s="505"/>
      <c r="BA121" s="505"/>
      <c r="BB121" s="517"/>
      <c r="BC121" s="505"/>
      <c r="BD121" s="505"/>
      <c r="BE121" s="508"/>
      <c r="BF121" s="508"/>
      <c r="BG121" s="508"/>
      <c r="BH121" s="508"/>
      <c r="BI121" s="508"/>
      <c r="BJ121" s="505"/>
      <c r="BK121" s="505"/>
      <c r="BL121" s="502"/>
    </row>
    <row r="122" spans="1:64" ht="15.75" hidden="1" customHeight="1" thickBot="1" x14ac:dyDescent="0.3">
      <c r="A122" s="658"/>
      <c r="B122" s="659"/>
      <c r="C122" s="660"/>
      <c r="D122" s="530"/>
      <c r="E122" s="533"/>
      <c r="F122" s="536"/>
      <c r="G122" s="506"/>
      <c r="H122" s="515"/>
      <c r="I122" s="539"/>
      <c r="J122" s="542"/>
      <c r="K122" s="545"/>
      <c r="L122" s="506"/>
      <c r="M122" s="506"/>
      <c r="N122" s="521"/>
      <c r="O122" s="524"/>
      <c r="P122" s="515"/>
      <c r="Q122" s="527"/>
      <c r="R122" s="515"/>
      <c r="S122" s="527"/>
      <c r="T122" s="515"/>
      <c r="U122" s="527"/>
      <c r="V122" s="548"/>
      <c r="W122" s="527"/>
      <c r="X122" s="527"/>
      <c r="Y122" s="512"/>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51"/>
      <c r="AP122" s="551"/>
      <c r="AQ122" s="512"/>
      <c r="AR122" s="551"/>
      <c r="AS122" s="551"/>
      <c r="AT122" s="512"/>
      <c r="AU122" s="512"/>
      <c r="AV122" s="512"/>
      <c r="AW122" s="515"/>
      <c r="AX122" s="506"/>
      <c r="AY122" s="506"/>
      <c r="AZ122" s="506"/>
      <c r="BA122" s="506"/>
      <c r="BB122" s="518"/>
      <c r="BC122" s="506"/>
      <c r="BD122" s="506"/>
      <c r="BE122" s="509"/>
      <c r="BF122" s="509"/>
      <c r="BG122" s="509"/>
      <c r="BH122" s="509"/>
      <c r="BI122" s="509"/>
      <c r="BJ122" s="506"/>
      <c r="BK122" s="506"/>
      <c r="BL122" s="503"/>
    </row>
    <row r="123" spans="1:64" ht="15" hidden="1" customHeight="1" x14ac:dyDescent="0.25">
      <c r="A123" s="658"/>
      <c r="B123" s="659"/>
      <c r="C123" s="660"/>
      <c r="D123" s="528"/>
      <c r="E123" s="531"/>
      <c r="F123" s="534"/>
      <c r="G123" s="504"/>
      <c r="H123" s="513"/>
      <c r="I123" s="537" t="str">
        <f>IF(D123="","",IF(D123="RG",'Identificación RG'!B344,IF(H123="","",(CONCATENATE(H123," ",$K$2," ",G123," ",$K$3," ",M123," ",$K$4," ",L123)))))</f>
        <v/>
      </c>
      <c r="J123" s="540"/>
      <c r="K123" s="543" t="str">
        <f>CONCATENATE(" *",'Identificación RG'!C339," *",'Identificación RG'!E339," *",'Identificación RG'!G339)</f>
        <v xml:space="preserve"> * * *</v>
      </c>
      <c r="L123" s="504"/>
      <c r="M123" s="504"/>
      <c r="N123" s="519"/>
      <c r="O123" s="522"/>
      <c r="P123" s="513"/>
      <c r="Q123" s="525" t="str">
        <f>IF(P123="Muy Alta",100%,IF(P123="Alta",80%,IF(P123="Media",60%,IF(P123="Baja",40%,IF(P123="Muy Baja",20%,"")))))</f>
        <v/>
      </c>
      <c r="R123" s="513"/>
      <c r="S123" s="525" t="str">
        <f>IF(R123="Catastrófico",100%,IF(R123="Mayor",80%,IF(R123="Moderado",60%,IF(R123="Menor",40%,IF(R123="Leve",20%,"")))))</f>
        <v/>
      </c>
      <c r="T123" s="513"/>
      <c r="U123" s="525" t="str">
        <f>IF(T123="Catastrófico",100%,IF(T123="Mayor",80%,IF(T123="Moderado",60%,IF(T123="Menor",40%,IF(T123="Leve",20%,"")))))</f>
        <v/>
      </c>
      <c r="V123" s="546" t="str">
        <f>IF(W123=100%,"Catastrófico",IF(W123=80%,"Mayor",IF(W123=60%,"Moderado",IF(W123=40%,"Menor",IF(W123=20%,"Leve","")))))</f>
        <v/>
      </c>
      <c r="W123" s="525" t="str">
        <f>IF(AND(S123="",U123=""),"",MAX(S123,U123))</f>
        <v/>
      </c>
      <c r="X123" s="525" t="str">
        <f>CONCATENATE(P123,V123)</f>
        <v/>
      </c>
      <c r="Y123" s="510"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49" t="str">
        <f>Q123</f>
        <v/>
      </c>
      <c r="AP123" s="549" t="str">
        <f>IF(AJ123="","",MIN(AJ123:AJ128))</f>
        <v/>
      </c>
      <c r="AQ123" s="510" t="str">
        <f>IFERROR(IF(AP123="","",IF(AP123&lt;=0.2,"Muy Baja",IF(AP123&lt;=0.4,"Baja",IF(AP123&lt;=0.6,"Media",IF(AP123&lt;=0.8,"Alta","Muy Alta"))))),"")</f>
        <v/>
      </c>
      <c r="AR123" s="549" t="str">
        <f>W123</f>
        <v/>
      </c>
      <c r="AS123" s="549" t="str">
        <f>IF(AK123="","",MIN(AK123:AK128))</f>
        <v/>
      </c>
      <c r="AT123" s="510" t="str">
        <f>IFERROR(IF(AS123="","",IF(AS123&lt;=0.2,"Leve",IF(AS123&lt;=0.4,"Menor",IF(AS123&lt;=0.6,"Moderado",IF(AS123&lt;=0.8,"Mayor","Catastrófico"))))),"")</f>
        <v/>
      </c>
      <c r="AU123" s="510" t="str">
        <f>Y123</f>
        <v/>
      </c>
      <c r="AV123" s="510"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13"/>
      <c r="AX123" s="504"/>
      <c r="AY123" s="504"/>
      <c r="AZ123" s="504"/>
      <c r="BA123" s="504"/>
      <c r="BB123" s="516"/>
      <c r="BC123" s="504"/>
      <c r="BD123" s="504"/>
      <c r="BE123" s="507"/>
      <c r="BF123" s="507"/>
      <c r="BG123" s="507"/>
      <c r="BH123" s="507"/>
      <c r="BI123" s="507"/>
      <c r="BJ123" s="504"/>
      <c r="BK123" s="504"/>
      <c r="BL123" s="501"/>
    </row>
    <row r="124" spans="1:64" ht="15" hidden="1" customHeight="1" x14ac:dyDescent="0.25">
      <c r="A124" s="658"/>
      <c r="B124" s="659"/>
      <c r="C124" s="660"/>
      <c r="D124" s="529"/>
      <c r="E124" s="532"/>
      <c r="F124" s="535"/>
      <c r="G124" s="505"/>
      <c r="H124" s="514"/>
      <c r="I124" s="538"/>
      <c r="J124" s="541"/>
      <c r="K124" s="544"/>
      <c r="L124" s="505"/>
      <c r="M124" s="505"/>
      <c r="N124" s="520"/>
      <c r="O124" s="523"/>
      <c r="P124" s="514"/>
      <c r="Q124" s="526"/>
      <c r="R124" s="514"/>
      <c r="S124" s="526"/>
      <c r="T124" s="514"/>
      <c r="U124" s="526"/>
      <c r="V124" s="547"/>
      <c r="W124" s="526"/>
      <c r="X124" s="526"/>
      <c r="Y124" s="511"/>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50"/>
      <c r="AP124" s="550"/>
      <c r="AQ124" s="511"/>
      <c r="AR124" s="550"/>
      <c r="AS124" s="550"/>
      <c r="AT124" s="511"/>
      <c r="AU124" s="511"/>
      <c r="AV124" s="511"/>
      <c r="AW124" s="514"/>
      <c r="AX124" s="505"/>
      <c r="AY124" s="505"/>
      <c r="AZ124" s="505"/>
      <c r="BA124" s="505"/>
      <c r="BB124" s="517"/>
      <c r="BC124" s="505"/>
      <c r="BD124" s="505"/>
      <c r="BE124" s="508"/>
      <c r="BF124" s="508"/>
      <c r="BG124" s="508"/>
      <c r="BH124" s="508"/>
      <c r="BI124" s="508"/>
      <c r="BJ124" s="505"/>
      <c r="BK124" s="505"/>
      <c r="BL124" s="502"/>
    </row>
    <row r="125" spans="1:64" ht="15" hidden="1" customHeight="1" x14ac:dyDescent="0.25">
      <c r="A125" s="658"/>
      <c r="B125" s="659"/>
      <c r="C125" s="660"/>
      <c r="D125" s="529"/>
      <c r="E125" s="532"/>
      <c r="F125" s="535"/>
      <c r="G125" s="505"/>
      <c r="H125" s="514"/>
      <c r="I125" s="538"/>
      <c r="J125" s="541"/>
      <c r="K125" s="544"/>
      <c r="L125" s="505"/>
      <c r="M125" s="505"/>
      <c r="N125" s="520"/>
      <c r="O125" s="523"/>
      <c r="P125" s="514"/>
      <c r="Q125" s="526"/>
      <c r="R125" s="514"/>
      <c r="S125" s="526"/>
      <c r="T125" s="514"/>
      <c r="U125" s="526"/>
      <c r="V125" s="547"/>
      <c r="W125" s="526"/>
      <c r="X125" s="526"/>
      <c r="Y125" s="511"/>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50"/>
      <c r="AP125" s="550"/>
      <c r="AQ125" s="511"/>
      <c r="AR125" s="550"/>
      <c r="AS125" s="550"/>
      <c r="AT125" s="511"/>
      <c r="AU125" s="511"/>
      <c r="AV125" s="511"/>
      <c r="AW125" s="514"/>
      <c r="AX125" s="505"/>
      <c r="AY125" s="505"/>
      <c r="AZ125" s="505"/>
      <c r="BA125" s="505"/>
      <c r="BB125" s="517"/>
      <c r="BC125" s="505"/>
      <c r="BD125" s="505"/>
      <c r="BE125" s="508"/>
      <c r="BF125" s="508"/>
      <c r="BG125" s="508"/>
      <c r="BH125" s="508"/>
      <c r="BI125" s="508"/>
      <c r="BJ125" s="505"/>
      <c r="BK125" s="505"/>
      <c r="BL125" s="502"/>
    </row>
    <row r="126" spans="1:64" ht="15" hidden="1" customHeight="1" x14ac:dyDescent="0.25">
      <c r="A126" s="658"/>
      <c r="B126" s="659"/>
      <c r="C126" s="660"/>
      <c r="D126" s="529"/>
      <c r="E126" s="532"/>
      <c r="F126" s="535"/>
      <c r="G126" s="505"/>
      <c r="H126" s="514"/>
      <c r="I126" s="538"/>
      <c r="J126" s="541"/>
      <c r="K126" s="544"/>
      <c r="L126" s="505"/>
      <c r="M126" s="505"/>
      <c r="N126" s="520"/>
      <c r="O126" s="523"/>
      <c r="P126" s="514"/>
      <c r="Q126" s="526"/>
      <c r="R126" s="514"/>
      <c r="S126" s="526"/>
      <c r="T126" s="514"/>
      <c r="U126" s="526"/>
      <c r="V126" s="547"/>
      <c r="W126" s="526"/>
      <c r="X126" s="526"/>
      <c r="Y126" s="511"/>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50"/>
      <c r="AP126" s="550"/>
      <c r="AQ126" s="511"/>
      <c r="AR126" s="550"/>
      <c r="AS126" s="550"/>
      <c r="AT126" s="511"/>
      <c r="AU126" s="511"/>
      <c r="AV126" s="511"/>
      <c r="AW126" s="514"/>
      <c r="AX126" s="505"/>
      <c r="AY126" s="505"/>
      <c r="AZ126" s="505"/>
      <c r="BA126" s="505"/>
      <c r="BB126" s="517"/>
      <c r="BC126" s="505"/>
      <c r="BD126" s="505"/>
      <c r="BE126" s="508"/>
      <c r="BF126" s="508"/>
      <c r="BG126" s="508"/>
      <c r="BH126" s="508"/>
      <c r="BI126" s="508"/>
      <c r="BJ126" s="505"/>
      <c r="BK126" s="505"/>
      <c r="BL126" s="502"/>
    </row>
    <row r="127" spans="1:64" ht="15" hidden="1" customHeight="1" x14ac:dyDescent="0.25">
      <c r="A127" s="658"/>
      <c r="B127" s="659"/>
      <c r="C127" s="660"/>
      <c r="D127" s="529"/>
      <c r="E127" s="532"/>
      <c r="F127" s="535"/>
      <c r="G127" s="505"/>
      <c r="H127" s="514"/>
      <c r="I127" s="538"/>
      <c r="J127" s="541"/>
      <c r="K127" s="544"/>
      <c r="L127" s="505"/>
      <c r="M127" s="505"/>
      <c r="N127" s="520"/>
      <c r="O127" s="523"/>
      <c r="P127" s="514"/>
      <c r="Q127" s="526"/>
      <c r="R127" s="514"/>
      <c r="S127" s="526"/>
      <c r="T127" s="514"/>
      <c r="U127" s="526"/>
      <c r="V127" s="547"/>
      <c r="W127" s="526"/>
      <c r="X127" s="526"/>
      <c r="Y127" s="511"/>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50"/>
      <c r="AP127" s="550"/>
      <c r="AQ127" s="511"/>
      <c r="AR127" s="550"/>
      <c r="AS127" s="550"/>
      <c r="AT127" s="511"/>
      <c r="AU127" s="511"/>
      <c r="AV127" s="511"/>
      <c r="AW127" s="514"/>
      <c r="AX127" s="505"/>
      <c r="AY127" s="505"/>
      <c r="AZ127" s="505"/>
      <c r="BA127" s="505"/>
      <c r="BB127" s="517"/>
      <c r="BC127" s="505"/>
      <c r="BD127" s="505"/>
      <c r="BE127" s="508"/>
      <c r="BF127" s="508"/>
      <c r="BG127" s="508"/>
      <c r="BH127" s="508"/>
      <c r="BI127" s="508"/>
      <c r="BJ127" s="505"/>
      <c r="BK127" s="505"/>
      <c r="BL127" s="502"/>
    </row>
    <row r="128" spans="1:64" ht="15.75" hidden="1" customHeight="1" thickBot="1" x14ac:dyDescent="0.3">
      <c r="A128" s="658"/>
      <c r="B128" s="659"/>
      <c r="C128" s="660"/>
      <c r="D128" s="530"/>
      <c r="E128" s="533"/>
      <c r="F128" s="536"/>
      <c r="G128" s="506"/>
      <c r="H128" s="515"/>
      <c r="I128" s="539"/>
      <c r="J128" s="542"/>
      <c r="K128" s="545"/>
      <c r="L128" s="506"/>
      <c r="M128" s="506"/>
      <c r="N128" s="521"/>
      <c r="O128" s="524"/>
      <c r="P128" s="515"/>
      <c r="Q128" s="527"/>
      <c r="R128" s="515"/>
      <c r="S128" s="527"/>
      <c r="T128" s="515"/>
      <c r="U128" s="527"/>
      <c r="V128" s="548"/>
      <c r="W128" s="527"/>
      <c r="X128" s="527"/>
      <c r="Y128" s="512"/>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51"/>
      <c r="AP128" s="551"/>
      <c r="AQ128" s="512"/>
      <c r="AR128" s="551"/>
      <c r="AS128" s="551"/>
      <c r="AT128" s="512"/>
      <c r="AU128" s="512"/>
      <c r="AV128" s="512"/>
      <c r="AW128" s="515"/>
      <c r="AX128" s="506"/>
      <c r="AY128" s="506"/>
      <c r="AZ128" s="506"/>
      <c r="BA128" s="506"/>
      <c r="BB128" s="518"/>
      <c r="BC128" s="506"/>
      <c r="BD128" s="506"/>
      <c r="BE128" s="509"/>
      <c r="BF128" s="509"/>
      <c r="BG128" s="509"/>
      <c r="BH128" s="509"/>
      <c r="BI128" s="509"/>
      <c r="BJ128" s="506"/>
      <c r="BK128" s="506"/>
      <c r="BL128" s="503"/>
    </row>
    <row r="129" spans="1:64" ht="15" hidden="1" customHeight="1" x14ac:dyDescent="0.25">
      <c r="A129" s="658"/>
      <c r="B129" s="659"/>
      <c r="C129" s="660"/>
      <c r="D129" s="528"/>
      <c r="E129" s="531"/>
      <c r="F129" s="534"/>
      <c r="G129" s="504"/>
      <c r="H129" s="513"/>
      <c r="I129" s="537" t="str">
        <f>IF(D129="","",IF(D129="RG",'Identificación RG'!B361,IF(H129="","",(CONCATENATE(H129," ",$K$2," ",G129," ",$K$3," ",M129," ",$K$4," ",L129)))))</f>
        <v/>
      </c>
      <c r="J129" s="540"/>
      <c r="K129" s="543" t="str">
        <f>CONCATENATE(" *",'Identificación RG'!C356," *",'Identificación RG'!E356," *",'Identificación RG'!G356)</f>
        <v xml:space="preserve"> * * *</v>
      </c>
      <c r="L129" s="504"/>
      <c r="M129" s="504"/>
      <c r="N129" s="519"/>
      <c r="O129" s="522"/>
      <c r="P129" s="513"/>
      <c r="Q129" s="525" t="str">
        <f>IF(P129="Muy Alta",100%,IF(P129="Alta",80%,IF(P129="Media",60%,IF(P129="Baja",40%,IF(P129="Muy Baja",20%,"")))))</f>
        <v/>
      </c>
      <c r="R129" s="513"/>
      <c r="S129" s="525" t="str">
        <f>IF(R129="Catastrófico",100%,IF(R129="Mayor",80%,IF(R129="Moderado",60%,IF(R129="Menor",40%,IF(R129="Leve",20%,"")))))</f>
        <v/>
      </c>
      <c r="T129" s="513"/>
      <c r="U129" s="525" t="str">
        <f>IF(T129="Catastrófico",100%,IF(T129="Mayor",80%,IF(T129="Moderado",60%,IF(T129="Menor",40%,IF(T129="Leve",20%,"")))))</f>
        <v/>
      </c>
      <c r="V129" s="546" t="str">
        <f>IF(W129=100%,"Catastrófico",IF(W129=80%,"Mayor",IF(W129=60%,"Moderado",IF(W129=40%,"Menor",IF(W129=20%,"Leve","")))))</f>
        <v/>
      </c>
      <c r="W129" s="525" t="str">
        <f>IF(AND(S129="",U129=""),"",MAX(S129,U129))</f>
        <v/>
      </c>
      <c r="X129" s="525" t="str">
        <f>CONCATENATE(P129,V129)</f>
        <v/>
      </c>
      <c r="Y129" s="510"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49" t="str">
        <f>Q129</f>
        <v/>
      </c>
      <c r="AP129" s="549" t="str">
        <f>IF(AJ129="","",MIN(AJ129:AJ134))</f>
        <v/>
      </c>
      <c r="AQ129" s="510" t="str">
        <f>IFERROR(IF(AP129="","",IF(AP129&lt;=0.2,"Muy Baja",IF(AP129&lt;=0.4,"Baja",IF(AP129&lt;=0.6,"Media",IF(AP129&lt;=0.8,"Alta","Muy Alta"))))),"")</f>
        <v/>
      </c>
      <c r="AR129" s="549" t="str">
        <f>W129</f>
        <v/>
      </c>
      <c r="AS129" s="549" t="str">
        <f>IF(AK129="","",MIN(AK129:AK134))</f>
        <v/>
      </c>
      <c r="AT129" s="510" t="str">
        <f>IFERROR(IF(AS129="","",IF(AS129&lt;=0.2,"Leve",IF(AS129&lt;=0.4,"Menor",IF(AS129&lt;=0.6,"Moderado",IF(AS129&lt;=0.8,"Mayor","Catastrófico"))))),"")</f>
        <v/>
      </c>
      <c r="AU129" s="510" t="str">
        <f>Y129</f>
        <v/>
      </c>
      <c r="AV129" s="510"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13"/>
      <c r="AX129" s="504"/>
      <c r="AY129" s="504"/>
      <c r="AZ129" s="504"/>
      <c r="BA129" s="504"/>
      <c r="BB129" s="516"/>
      <c r="BC129" s="504"/>
      <c r="BD129" s="504"/>
      <c r="BE129" s="507"/>
      <c r="BF129" s="507"/>
      <c r="BG129" s="507"/>
      <c r="BH129" s="507"/>
      <c r="BI129" s="507"/>
      <c r="BJ129" s="504"/>
      <c r="BK129" s="504"/>
      <c r="BL129" s="501"/>
    </row>
    <row r="130" spans="1:64" ht="15" hidden="1" customHeight="1" x14ac:dyDescent="0.25">
      <c r="A130" s="658"/>
      <c r="B130" s="659"/>
      <c r="C130" s="660"/>
      <c r="D130" s="529"/>
      <c r="E130" s="532"/>
      <c r="F130" s="535"/>
      <c r="G130" s="505"/>
      <c r="H130" s="514"/>
      <c r="I130" s="538"/>
      <c r="J130" s="541"/>
      <c r="K130" s="544"/>
      <c r="L130" s="505"/>
      <c r="M130" s="505"/>
      <c r="N130" s="520"/>
      <c r="O130" s="523"/>
      <c r="P130" s="514"/>
      <c r="Q130" s="526"/>
      <c r="R130" s="514"/>
      <c r="S130" s="526"/>
      <c r="T130" s="514"/>
      <c r="U130" s="526"/>
      <c r="V130" s="547"/>
      <c r="W130" s="526"/>
      <c r="X130" s="526"/>
      <c r="Y130" s="511"/>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50"/>
      <c r="AP130" s="550"/>
      <c r="AQ130" s="511"/>
      <c r="AR130" s="550"/>
      <c r="AS130" s="550"/>
      <c r="AT130" s="511"/>
      <c r="AU130" s="511"/>
      <c r="AV130" s="511"/>
      <c r="AW130" s="514"/>
      <c r="AX130" s="505"/>
      <c r="AY130" s="505"/>
      <c r="AZ130" s="505"/>
      <c r="BA130" s="505"/>
      <c r="BB130" s="517"/>
      <c r="BC130" s="505"/>
      <c r="BD130" s="505"/>
      <c r="BE130" s="508"/>
      <c r="BF130" s="508"/>
      <c r="BG130" s="508"/>
      <c r="BH130" s="508"/>
      <c r="BI130" s="508"/>
      <c r="BJ130" s="505"/>
      <c r="BK130" s="505"/>
      <c r="BL130" s="502"/>
    </row>
    <row r="131" spans="1:64" ht="15" hidden="1" customHeight="1" x14ac:dyDescent="0.25">
      <c r="A131" s="658"/>
      <c r="B131" s="659"/>
      <c r="C131" s="660"/>
      <c r="D131" s="529"/>
      <c r="E131" s="532"/>
      <c r="F131" s="535"/>
      <c r="G131" s="505"/>
      <c r="H131" s="514"/>
      <c r="I131" s="538"/>
      <c r="J131" s="541"/>
      <c r="K131" s="544"/>
      <c r="L131" s="505"/>
      <c r="M131" s="505"/>
      <c r="N131" s="520"/>
      <c r="O131" s="523"/>
      <c r="P131" s="514"/>
      <c r="Q131" s="526"/>
      <c r="R131" s="514"/>
      <c r="S131" s="526"/>
      <c r="T131" s="514"/>
      <c r="U131" s="526"/>
      <c r="V131" s="547"/>
      <c r="W131" s="526"/>
      <c r="X131" s="526"/>
      <c r="Y131" s="511"/>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50"/>
      <c r="AP131" s="550"/>
      <c r="AQ131" s="511"/>
      <c r="AR131" s="550"/>
      <c r="AS131" s="550"/>
      <c r="AT131" s="511"/>
      <c r="AU131" s="511"/>
      <c r="AV131" s="511"/>
      <c r="AW131" s="514"/>
      <c r="AX131" s="505"/>
      <c r="AY131" s="505"/>
      <c r="AZ131" s="505"/>
      <c r="BA131" s="505"/>
      <c r="BB131" s="517"/>
      <c r="BC131" s="505"/>
      <c r="BD131" s="505"/>
      <c r="BE131" s="508"/>
      <c r="BF131" s="508"/>
      <c r="BG131" s="508"/>
      <c r="BH131" s="508"/>
      <c r="BI131" s="508"/>
      <c r="BJ131" s="505"/>
      <c r="BK131" s="505"/>
      <c r="BL131" s="502"/>
    </row>
    <row r="132" spans="1:64" ht="15" hidden="1" customHeight="1" x14ac:dyDescent="0.25">
      <c r="A132" s="658"/>
      <c r="B132" s="659"/>
      <c r="C132" s="660"/>
      <c r="D132" s="529"/>
      <c r="E132" s="532"/>
      <c r="F132" s="535"/>
      <c r="G132" s="505"/>
      <c r="H132" s="514"/>
      <c r="I132" s="538"/>
      <c r="J132" s="541"/>
      <c r="K132" s="544"/>
      <c r="L132" s="505"/>
      <c r="M132" s="505"/>
      <c r="N132" s="520"/>
      <c r="O132" s="523"/>
      <c r="P132" s="514"/>
      <c r="Q132" s="526"/>
      <c r="R132" s="514"/>
      <c r="S132" s="526"/>
      <c r="T132" s="514"/>
      <c r="U132" s="526"/>
      <c r="V132" s="547"/>
      <c r="W132" s="526"/>
      <c r="X132" s="526"/>
      <c r="Y132" s="511"/>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50"/>
      <c r="AP132" s="550"/>
      <c r="AQ132" s="511"/>
      <c r="AR132" s="550"/>
      <c r="AS132" s="550"/>
      <c r="AT132" s="511"/>
      <c r="AU132" s="511"/>
      <c r="AV132" s="511"/>
      <c r="AW132" s="514"/>
      <c r="AX132" s="505"/>
      <c r="AY132" s="505"/>
      <c r="AZ132" s="505"/>
      <c r="BA132" s="505"/>
      <c r="BB132" s="517"/>
      <c r="BC132" s="505"/>
      <c r="BD132" s="505"/>
      <c r="BE132" s="508"/>
      <c r="BF132" s="508"/>
      <c r="BG132" s="508"/>
      <c r="BH132" s="508"/>
      <c r="BI132" s="508"/>
      <c r="BJ132" s="505"/>
      <c r="BK132" s="505"/>
      <c r="BL132" s="502"/>
    </row>
    <row r="133" spans="1:64" ht="15" hidden="1" customHeight="1" x14ac:dyDescent="0.25">
      <c r="A133" s="658"/>
      <c r="B133" s="659"/>
      <c r="C133" s="660"/>
      <c r="D133" s="529"/>
      <c r="E133" s="532"/>
      <c r="F133" s="535"/>
      <c r="G133" s="505"/>
      <c r="H133" s="514"/>
      <c r="I133" s="538"/>
      <c r="J133" s="541"/>
      <c r="K133" s="544"/>
      <c r="L133" s="505"/>
      <c r="M133" s="505"/>
      <c r="N133" s="520"/>
      <c r="O133" s="523"/>
      <c r="P133" s="514"/>
      <c r="Q133" s="526"/>
      <c r="R133" s="514"/>
      <c r="S133" s="526"/>
      <c r="T133" s="514"/>
      <c r="U133" s="526"/>
      <c r="V133" s="547"/>
      <c r="W133" s="526"/>
      <c r="X133" s="526"/>
      <c r="Y133" s="511"/>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50"/>
      <c r="AP133" s="550"/>
      <c r="AQ133" s="511"/>
      <c r="AR133" s="550"/>
      <c r="AS133" s="550"/>
      <c r="AT133" s="511"/>
      <c r="AU133" s="511"/>
      <c r="AV133" s="511"/>
      <c r="AW133" s="514"/>
      <c r="AX133" s="505"/>
      <c r="AY133" s="505"/>
      <c r="AZ133" s="505"/>
      <c r="BA133" s="505"/>
      <c r="BB133" s="517"/>
      <c r="BC133" s="505"/>
      <c r="BD133" s="505"/>
      <c r="BE133" s="508"/>
      <c r="BF133" s="508"/>
      <c r="BG133" s="508"/>
      <c r="BH133" s="508"/>
      <c r="BI133" s="508"/>
      <c r="BJ133" s="505"/>
      <c r="BK133" s="505"/>
      <c r="BL133" s="502"/>
    </row>
    <row r="134" spans="1:64" ht="15.75" hidden="1" customHeight="1" thickBot="1" x14ac:dyDescent="0.3">
      <c r="A134" s="658"/>
      <c r="B134" s="659"/>
      <c r="C134" s="660"/>
      <c r="D134" s="530"/>
      <c r="E134" s="533"/>
      <c r="F134" s="536"/>
      <c r="G134" s="506"/>
      <c r="H134" s="515"/>
      <c r="I134" s="539"/>
      <c r="J134" s="542"/>
      <c r="K134" s="545"/>
      <c r="L134" s="506"/>
      <c r="M134" s="506"/>
      <c r="N134" s="521"/>
      <c r="O134" s="524"/>
      <c r="P134" s="515"/>
      <c r="Q134" s="527"/>
      <c r="R134" s="515"/>
      <c r="S134" s="527"/>
      <c r="T134" s="515"/>
      <c r="U134" s="527"/>
      <c r="V134" s="548"/>
      <c r="W134" s="527"/>
      <c r="X134" s="527"/>
      <c r="Y134" s="512"/>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51"/>
      <c r="AP134" s="551"/>
      <c r="AQ134" s="512"/>
      <c r="AR134" s="551"/>
      <c r="AS134" s="551"/>
      <c r="AT134" s="512"/>
      <c r="AU134" s="512"/>
      <c r="AV134" s="512"/>
      <c r="AW134" s="515"/>
      <c r="AX134" s="506"/>
      <c r="AY134" s="506"/>
      <c r="AZ134" s="506"/>
      <c r="BA134" s="506"/>
      <c r="BB134" s="518"/>
      <c r="BC134" s="506"/>
      <c r="BD134" s="506"/>
      <c r="BE134" s="509"/>
      <c r="BF134" s="509"/>
      <c r="BG134" s="509"/>
      <c r="BH134" s="509"/>
      <c r="BI134" s="509"/>
      <c r="BJ134" s="506"/>
      <c r="BK134" s="506"/>
      <c r="BL134" s="503"/>
    </row>
    <row r="135" spans="1:64" ht="15" hidden="1" customHeight="1" x14ac:dyDescent="0.25">
      <c r="A135" s="658"/>
      <c r="B135" s="659"/>
      <c r="C135" s="660"/>
      <c r="D135" s="528"/>
      <c r="E135" s="531"/>
      <c r="F135" s="534"/>
      <c r="G135" s="504"/>
      <c r="H135" s="513"/>
      <c r="I135" s="537" t="str">
        <f>IF(D135="","",IF(D135="RG",'Identificación RG'!B378,IF(H135="","",(CONCATENATE(H135," ",$K$2," ",G135," ",$K$3," ",M135," ",$K$4," ",L135)))))</f>
        <v/>
      </c>
      <c r="J135" s="540"/>
      <c r="K135" s="543" t="str">
        <f>CONCATENATE(" *",'Identificación RG'!C373," *",'Identificación RG'!E373," *",'Identificación RG'!G373)</f>
        <v xml:space="preserve"> * * *</v>
      </c>
      <c r="L135" s="504"/>
      <c r="M135" s="504"/>
      <c r="N135" s="519"/>
      <c r="O135" s="522"/>
      <c r="P135" s="513"/>
      <c r="Q135" s="525" t="str">
        <f>IF(P135="Muy Alta",100%,IF(P135="Alta",80%,IF(P135="Media",60%,IF(P135="Baja",40%,IF(P135="Muy Baja",20%,"")))))</f>
        <v/>
      </c>
      <c r="R135" s="513"/>
      <c r="S135" s="525" t="str">
        <f>IF(R135="Catastrófico",100%,IF(R135="Mayor",80%,IF(R135="Moderado",60%,IF(R135="Menor",40%,IF(R135="Leve",20%,"")))))</f>
        <v/>
      </c>
      <c r="T135" s="513"/>
      <c r="U135" s="525" t="str">
        <f>IF(T135="Catastrófico",100%,IF(T135="Mayor",80%,IF(T135="Moderado",60%,IF(T135="Menor",40%,IF(T135="Leve",20%,"")))))</f>
        <v/>
      </c>
      <c r="V135" s="546" t="str">
        <f>IF(W135=100%,"Catastrófico",IF(W135=80%,"Mayor",IF(W135=60%,"Moderado",IF(W135=40%,"Menor",IF(W135=20%,"Leve","")))))</f>
        <v/>
      </c>
      <c r="W135" s="525" t="str">
        <f>IF(AND(S135="",U135=""),"",MAX(S135,U135))</f>
        <v/>
      </c>
      <c r="X135" s="525" t="str">
        <f>CONCATENATE(P135,V135)</f>
        <v/>
      </c>
      <c r="Y135" s="510"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49" t="str">
        <f>Q135</f>
        <v/>
      </c>
      <c r="AP135" s="549" t="str">
        <f>IF(AJ135="","",MIN(AJ135:AJ140))</f>
        <v/>
      </c>
      <c r="AQ135" s="510" t="str">
        <f>IFERROR(IF(AP135="","",IF(AP135&lt;=0.2,"Muy Baja",IF(AP135&lt;=0.4,"Baja",IF(AP135&lt;=0.6,"Media",IF(AP135&lt;=0.8,"Alta","Muy Alta"))))),"")</f>
        <v/>
      </c>
      <c r="AR135" s="549" t="str">
        <f>W135</f>
        <v/>
      </c>
      <c r="AS135" s="549" t="str">
        <f>IF(AK135="","",MIN(AK135:AK140))</f>
        <v/>
      </c>
      <c r="AT135" s="510" t="str">
        <f>IFERROR(IF(AS135="","",IF(AS135&lt;=0.2,"Leve",IF(AS135&lt;=0.4,"Menor",IF(AS135&lt;=0.6,"Moderado",IF(AS135&lt;=0.8,"Mayor","Catastrófico"))))),"")</f>
        <v/>
      </c>
      <c r="AU135" s="510" t="str">
        <f>Y135</f>
        <v/>
      </c>
      <c r="AV135" s="510"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13"/>
      <c r="AX135" s="504"/>
      <c r="AY135" s="504"/>
      <c r="AZ135" s="504"/>
      <c r="BA135" s="504"/>
      <c r="BB135" s="516"/>
      <c r="BC135" s="504"/>
      <c r="BD135" s="504"/>
      <c r="BE135" s="507"/>
      <c r="BF135" s="507"/>
      <c r="BG135" s="507"/>
      <c r="BH135" s="507"/>
      <c r="BI135" s="507"/>
      <c r="BJ135" s="504"/>
      <c r="BK135" s="504"/>
      <c r="BL135" s="501"/>
    </row>
    <row r="136" spans="1:64" ht="15" hidden="1" customHeight="1" x14ac:dyDescent="0.25">
      <c r="A136" s="658"/>
      <c r="B136" s="659"/>
      <c r="C136" s="660"/>
      <c r="D136" s="529"/>
      <c r="E136" s="532"/>
      <c r="F136" s="535"/>
      <c r="G136" s="505"/>
      <c r="H136" s="514"/>
      <c r="I136" s="538"/>
      <c r="J136" s="541"/>
      <c r="K136" s="544"/>
      <c r="L136" s="505"/>
      <c r="M136" s="505"/>
      <c r="N136" s="520"/>
      <c r="O136" s="523"/>
      <c r="P136" s="514"/>
      <c r="Q136" s="526"/>
      <c r="R136" s="514"/>
      <c r="S136" s="526"/>
      <c r="T136" s="514"/>
      <c r="U136" s="526"/>
      <c r="V136" s="547"/>
      <c r="W136" s="526"/>
      <c r="X136" s="526"/>
      <c r="Y136" s="511"/>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50"/>
      <c r="AP136" s="550"/>
      <c r="AQ136" s="511"/>
      <c r="AR136" s="550"/>
      <c r="AS136" s="550"/>
      <c r="AT136" s="511"/>
      <c r="AU136" s="511"/>
      <c r="AV136" s="511"/>
      <c r="AW136" s="514"/>
      <c r="AX136" s="505"/>
      <c r="AY136" s="505"/>
      <c r="AZ136" s="505"/>
      <c r="BA136" s="505"/>
      <c r="BB136" s="517"/>
      <c r="BC136" s="505"/>
      <c r="BD136" s="505"/>
      <c r="BE136" s="508"/>
      <c r="BF136" s="508"/>
      <c r="BG136" s="508"/>
      <c r="BH136" s="508"/>
      <c r="BI136" s="508"/>
      <c r="BJ136" s="505"/>
      <c r="BK136" s="505"/>
      <c r="BL136" s="502"/>
    </row>
    <row r="137" spans="1:64" ht="15" hidden="1" customHeight="1" x14ac:dyDescent="0.25">
      <c r="A137" s="658"/>
      <c r="B137" s="659"/>
      <c r="C137" s="660"/>
      <c r="D137" s="529"/>
      <c r="E137" s="532"/>
      <c r="F137" s="535"/>
      <c r="G137" s="505"/>
      <c r="H137" s="514"/>
      <c r="I137" s="538"/>
      <c r="J137" s="541"/>
      <c r="K137" s="544"/>
      <c r="L137" s="505"/>
      <c r="M137" s="505"/>
      <c r="N137" s="520"/>
      <c r="O137" s="523"/>
      <c r="P137" s="514"/>
      <c r="Q137" s="526"/>
      <c r="R137" s="514"/>
      <c r="S137" s="526"/>
      <c r="T137" s="514"/>
      <c r="U137" s="526"/>
      <c r="V137" s="547"/>
      <c r="W137" s="526"/>
      <c r="X137" s="526"/>
      <c r="Y137" s="511"/>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50"/>
      <c r="AP137" s="550"/>
      <c r="AQ137" s="511"/>
      <c r="AR137" s="550"/>
      <c r="AS137" s="550"/>
      <c r="AT137" s="511"/>
      <c r="AU137" s="511"/>
      <c r="AV137" s="511"/>
      <c r="AW137" s="514"/>
      <c r="AX137" s="505"/>
      <c r="AY137" s="505"/>
      <c r="AZ137" s="505"/>
      <c r="BA137" s="505"/>
      <c r="BB137" s="517"/>
      <c r="BC137" s="505"/>
      <c r="BD137" s="505"/>
      <c r="BE137" s="508"/>
      <c r="BF137" s="508"/>
      <c r="BG137" s="508"/>
      <c r="BH137" s="508"/>
      <c r="BI137" s="508"/>
      <c r="BJ137" s="505"/>
      <c r="BK137" s="505"/>
      <c r="BL137" s="502"/>
    </row>
    <row r="138" spans="1:64" ht="15" hidden="1" customHeight="1" x14ac:dyDescent="0.25">
      <c r="A138" s="658"/>
      <c r="B138" s="659"/>
      <c r="C138" s="660"/>
      <c r="D138" s="529"/>
      <c r="E138" s="532"/>
      <c r="F138" s="535"/>
      <c r="G138" s="505"/>
      <c r="H138" s="514"/>
      <c r="I138" s="538"/>
      <c r="J138" s="541"/>
      <c r="K138" s="544"/>
      <c r="L138" s="505"/>
      <c r="M138" s="505"/>
      <c r="N138" s="520"/>
      <c r="O138" s="523"/>
      <c r="P138" s="514"/>
      <c r="Q138" s="526"/>
      <c r="R138" s="514"/>
      <c r="S138" s="526"/>
      <c r="T138" s="514"/>
      <c r="U138" s="526"/>
      <c r="V138" s="547"/>
      <c r="W138" s="526"/>
      <c r="X138" s="526"/>
      <c r="Y138" s="511"/>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50"/>
      <c r="AP138" s="550"/>
      <c r="AQ138" s="511"/>
      <c r="AR138" s="550"/>
      <c r="AS138" s="550"/>
      <c r="AT138" s="511"/>
      <c r="AU138" s="511"/>
      <c r="AV138" s="511"/>
      <c r="AW138" s="514"/>
      <c r="AX138" s="505"/>
      <c r="AY138" s="505"/>
      <c r="AZ138" s="505"/>
      <c r="BA138" s="505"/>
      <c r="BB138" s="517"/>
      <c r="BC138" s="505"/>
      <c r="BD138" s="505"/>
      <c r="BE138" s="508"/>
      <c r="BF138" s="508"/>
      <c r="BG138" s="508"/>
      <c r="BH138" s="508"/>
      <c r="BI138" s="508"/>
      <c r="BJ138" s="505"/>
      <c r="BK138" s="505"/>
      <c r="BL138" s="502"/>
    </row>
    <row r="139" spans="1:64" ht="15" hidden="1" customHeight="1" x14ac:dyDescent="0.25">
      <c r="A139" s="658"/>
      <c r="B139" s="659"/>
      <c r="C139" s="660"/>
      <c r="D139" s="529"/>
      <c r="E139" s="532"/>
      <c r="F139" s="535"/>
      <c r="G139" s="505"/>
      <c r="H139" s="514"/>
      <c r="I139" s="538"/>
      <c r="J139" s="541"/>
      <c r="K139" s="544"/>
      <c r="L139" s="505"/>
      <c r="M139" s="505"/>
      <c r="N139" s="520"/>
      <c r="O139" s="523"/>
      <c r="P139" s="514"/>
      <c r="Q139" s="526"/>
      <c r="R139" s="514"/>
      <c r="S139" s="526"/>
      <c r="T139" s="514"/>
      <c r="U139" s="526"/>
      <c r="V139" s="547"/>
      <c r="W139" s="526"/>
      <c r="X139" s="526"/>
      <c r="Y139" s="511"/>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50"/>
      <c r="AP139" s="550"/>
      <c r="AQ139" s="511"/>
      <c r="AR139" s="550"/>
      <c r="AS139" s="550"/>
      <c r="AT139" s="511"/>
      <c r="AU139" s="511"/>
      <c r="AV139" s="511"/>
      <c r="AW139" s="514"/>
      <c r="AX139" s="505"/>
      <c r="AY139" s="505"/>
      <c r="AZ139" s="505"/>
      <c r="BA139" s="505"/>
      <c r="BB139" s="517"/>
      <c r="BC139" s="505"/>
      <c r="BD139" s="505"/>
      <c r="BE139" s="508"/>
      <c r="BF139" s="508"/>
      <c r="BG139" s="508"/>
      <c r="BH139" s="508"/>
      <c r="BI139" s="508"/>
      <c r="BJ139" s="505"/>
      <c r="BK139" s="505"/>
      <c r="BL139" s="502"/>
    </row>
    <row r="140" spans="1:64" ht="15.75" hidden="1" customHeight="1" thickBot="1" x14ac:dyDescent="0.3">
      <c r="A140" s="658"/>
      <c r="B140" s="659"/>
      <c r="C140" s="660"/>
      <c r="D140" s="530"/>
      <c r="E140" s="533"/>
      <c r="F140" s="536"/>
      <c r="G140" s="506"/>
      <c r="H140" s="515"/>
      <c r="I140" s="539"/>
      <c r="J140" s="542"/>
      <c r="K140" s="545"/>
      <c r="L140" s="506"/>
      <c r="M140" s="506"/>
      <c r="N140" s="521"/>
      <c r="O140" s="524"/>
      <c r="P140" s="515"/>
      <c r="Q140" s="527"/>
      <c r="R140" s="515"/>
      <c r="S140" s="527"/>
      <c r="T140" s="515"/>
      <c r="U140" s="527"/>
      <c r="V140" s="548"/>
      <c r="W140" s="527"/>
      <c r="X140" s="527"/>
      <c r="Y140" s="512"/>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51"/>
      <c r="AP140" s="551"/>
      <c r="AQ140" s="512"/>
      <c r="AR140" s="551"/>
      <c r="AS140" s="551"/>
      <c r="AT140" s="512"/>
      <c r="AU140" s="512"/>
      <c r="AV140" s="512"/>
      <c r="AW140" s="515"/>
      <c r="AX140" s="506"/>
      <c r="AY140" s="506"/>
      <c r="AZ140" s="506"/>
      <c r="BA140" s="506"/>
      <c r="BB140" s="518"/>
      <c r="BC140" s="506"/>
      <c r="BD140" s="506"/>
      <c r="BE140" s="509"/>
      <c r="BF140" s="509"/>
      <c r="BG140" s="509"/>
      <c r="BH140" s="509"/>
      <c r="BI140" s="509"/>
      <c r="BJ140" s="506"/>
      <c r="BK140" s="506"/>
      <c r="BL140" s="503"/>
    </row>
    <row r="141" spans="1:64" ht="15" hidden="1" customHeight="1" x14ac:dyDescent="0.25">
      <c r="A141" s="658"/>
      <c r="B141" s="659"/>
      <c r="C141" s="660"/>
      <c r="D141" s="528"/>
      <c r="E141" s="531"/>
      <c r="F141" s="534"/>
      <c r="G141" s="504"/>
      <c r="H141" s="513"/>
      <c r="I141" s="537" t="str">
        <f>IF(D141="","",IF(D141="RG",'Identificación RG'!B395,IF(H141="","",(CONCATENATE(H141," ",$K$2," ",G141," ",$K$3," ",M141," ",$K$4," ",L141)))))</f>
        <v/>
      </c>
      <c r="J141" s="540"/>
      <c r="K141" s="543" t="str">
        <f>CONCATENATE(" *",'Identificación RG'!C390," *",'Identificación RG'!E390," *",'Identificación RG'!G390)</f>
        <v xml:space="preserve"> * * *</v>
      </c>
      <c r="L141" s="504"/>
      <c r="M141" s="504"/>
      <c r="N141" s="519"/>
      <c r="O141" s="522"/>
      <c r="P141" s="513"/>
      <c r="Q141" s="525" t="str">
        <f>IF(P141="Muy Alta",100%,IF(P141="Alta",80%,IF(P141="Media",60%,IF(P141="Baja",40%,IF(P141="Muy Baja",20%,"")))))</f>
        <v/>
      </c>
      <c r="R141" s="513"/>
      <c r="S141" s="525" t="str">
        <f>IF(R141="Catastrófico",100%,IF(R141="Mayor",80%,IF(R141="Moderado",60%,IF(R141="Menor",40%,IF(R141="Leve",20%,"")))))</f>
        <v/>
      </c>
      <c r="T141" s="513"/>
      <c r="U141" s="525" t="str">
        <f>IF(T141="Catastrófico",100%,IF(T141="Mayor",80%,IF(T141="Moderado",60%,IF(T141="Menor",40%,IF(T141="Leve",20%,"")))))</f>
        <v/>
      </c>
      <c r="V141" s="546" t="str">
        <f>IF(W141=100%,"Catastrófico",IF(W141=80%,"Mayor",IF(W141=60%,"Moderado",IF(W141=40%,"Menor",IF(W141=20%,"Leve","")))))</f>
        <v/>
      </c>
      <c r="W141" s="525" t="str">
        <f>IF(AND(S141="",U141=""),"",MAX(S141,U141))</f>
        <v/>
      </c>
      <c r="X141" s="525" t="str">
        <f>CONCATENATE(P141,V141)</f>
        <v/>
      </c>
      <c r="Y141" s="510"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49" t="str">
        <f>Q141</f>
        <v/>
      </c>
      <c r="AP141" s="549" t="str">
        <f>IF(AJ141="","",MIN(AJ141:AJ146))</f>
        <v/>
      </c>
      <c r="AQ141" s="510" t="str">
        <f>IFERROR(IF(AP141="","",IF(AP141&lt;=0.2,"Muy Baja",IF(AP141&lt;=0.4,"Baja",IF(AP141&lt;=0.6,"Media",IF(AP141&lt;=0.8,"Alta","Muy Alta"))))),"")</f>
        <v/>
      </c>
      <c r="AR141" s="549" t="str">
        <f>W141</f>
        <v/>
      </c>
      <c r="AS141" s="549" t="str">
        <f>IF(AK141="","",MIN(AK141:AK146))</f>
        <v/>
      </c>
      <c r="AT141" s="510" t="str">
        <f>IFERROR(IF(AS141="","",IF(AS141&lt;=0.2,"Leve",IF(AS141&lt;=0.4,"Menor",IF(AS141&lt;=0.6,"Moderado",IF(AS141&lt;=0.8,"Mayor","Catastrófico"))))),"")</f>
        <v/>
      </c>
      <c r="AU141" s="510" t="str">
        <f>Y141</f>
        <v/>
      </c>
      <c r="AV141" s="510"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13"/>
      <c r="AX141" s="504"/>
      <c r="AY141" s="504"/>
      <c r="AZ141" s="504"/>
      <c r="BA141" s="504"/>
      <c r="BB141" s="516"/>
      <c r="BC141" s="504"/>
      <c r="BD141" s="504"/>
      <c r="BE141" s="507"/>
      <c r="BF141" s="507"/>
      <c r="BG141" s="507"/>
      <c r="BH141" s="507"/>
      <c r="BI141" s="507"/>
      <c r="BJ141" s="504"/>
      <c r="BK141" s="504"/>
      <c r="BL141" s="501"/>
    </row>
    <row r="142" spans="1:64" ht="15" hidden="1" customHeight="1" x14ac:dyDescent="0.25">
      <c r="A142" s="658"/>
      <c r="B142" s="659"/>
      <c r="C142" s="660"/>
      <c r="D142" s="529"/>
      <c r="E142" s="532"/>
      <c r="F142" s="535"/>
      <c r="G142" s="505"/>
      <c r="H142" s="514"/>
      <c r="I142" s="538"/>
      <c r="J142" s="541"/>
      <c r="K142" s="544"/>
      <c r="L142" s="505"/>
      <c r="M142" s="505"/>
      <c r="N142" s="520"/>
      <c r="O142" s="523"/>
      <c r="P142" s="514"/>
      <c r="Q142" s="526"/>
      <c r="R142" s="514"/>
      <c r="S142" s="526"/>
      <c r="T142" s="514"/>
      <c r="U142" s="526"/>
      <c r="V142" s="547"/>
      <c r="W142" s="526"/>
      <c r="X142" s="526"/>
      <c r="Y142" s="511"/>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50"/>
      <c r="AP142" s="550"/>
      <c r="AQ142" s="511"/>
      <c r="AR142" s="550"/>
      <c r="AS142" s="550"/>
      <c r="AT142" s="511"/>
      <c r="AU142" s="511"/>
      <c r="AV142" s="511"/>
      <c r="AW142" s="514"/>
      <c r="AX142" s="505"/>
      <c r="AY142" s="505"/>
      <c r="AZ142" s="505"/>
      <c r="BA142" s="505"/>
      <c r="BB142" s="517"/>
      <c r="BC142" s="505"/>
      <c r="BD142" s="505"/>
      <c r="BE142" s="508"/>
      <c r="BF142" s="508"/>
      <c r="BG142" s="508"/>
      <c r="BH142" s="508"/>
      <c r="BI142" s="508"/>
      <c r="BJ142" s="505"/>
      <c r="BK142" s="505"/>
      <c r="BL142" s="502"/>
    </row>
    <row r="143" spans="1:64" ht="15" hidden="1" customHeight="1" x14ac:dyDescent="0.25">
      <c r="A143" s="658"/>
      <c r="B143" s="659"/>
      <c r="C143" s="660"/>
      <c r="D143" s="529"/>
      <c r="E143" s="532"/>
      <c r="F143" s="535"/>
      <c r="G143" s="505"/>
      <c r="H143" s="514"/>
      <c r="I143" s="538"/>
      <c r="J143" s="541"/>
      <c r="K143" s="544"/>
      <c r="L143" s="505"/>
      <c r="M143" s="505"/>
      <c r="N143" s="520"/>
      <c r="O143" s="523"/>
      <c r="P143" s="514"/>
      <c r="Q143" s="526"/>
      <c r="R143" s="514"/>
      <c r="S143" s="526"/>
      <c r="T143" s="514"/>
      <c r="U143" s="526"/>
      <c r="V143" s="547"/>
      <c r="W143" s="526"/>
      <c r="X143" s="526"/>
      <c r="Y143" s="511"/>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50"/>
      <c r="AP143" s="550"/>
      <c r="AQ143" s="511"/>
      <c r="AR143" s="550"/>
      <c r="AS143" s="550"/>
      <c r="AT143" s="511"/>
      <c r="AU143" s="511"/>
      <c r="AV143" s="511"/>
      <c r="AW143" s="514"/>
      <c r="AX143" s="505"/>
      <c r="AY143" s="505"/>
      <c r="AZ143" s="505"/>
      <c r="BA143" s="505"/>
      <c r="BB143" s="517"/>
      <c r="BC143" s="505"/>
      <c r="BD143" s="505"/>
      <c r="BE143" s="508"/>
      <c r="BF143" s="508"/>
      <c r="BG143" s="508"/>
      <c r="BH143" s="508"/>
      <c r="BI143" s="508"/>
      <c r="BJ143" s="505"/>
      <c r="BK143" s="505"/>
      <c r="BL143" s="502"/>
    </row>
    <row r="144" spans="1:64" ht="15" hidden="1" customHeight="1" x14ac:dyDescent="0.25">
      <c r="A144" s="658"/>
      <c r="B144" s="659"/>
      <c r="C144" s="660"/>
      <c r="D144" s="529"/>
      <c r="E144" s="532"/>
      <c r="F144" s="535"/>
      <c r="G144" s="505"/>
      <c r="H144" s="514"/>
      <c r="I144" s="538"/>
      <c r="J144" s="541"/>
      <c r="K144" s="544"/>
      <c r="L144" s="505"/>
      <c r="M144" s="505"/>
      <c r="N144" s="520"/>
      <c r="O144" s="523"/>
      <c r="P144" s="514"/>
      <c r="Q144" s="526"/>
      <c r="R144" s="514"/>
      <c r="S144" s="526"/>
      <c r="T144" s="514"/>
      <c r="U144" s="526"/>
      <c r="V144" s="547"/>
      <c r="W144" s="526"/>
      <c r="X144" s="526"/>
      <c r="Y144" s="511"/>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50"/>
      <c r="AP144" s="550"/>
      <c r="AQ144" s="511"/>
      <c r="AR144" s="550"/>
      <c r="AS144" s="550"/>
      <c r="AT144" s="511"/>
      <c r="AU144" s="511"/>
      <c r="AV144" s="511"/>
      <c r="AW144" s="514"/>
      <c r="AX144" s="505"/>
      <c r="AY144" s="505"/>
      <c r="AZ144" s="505"/>
      <c r="BA144" s="505"/>
      <c r="BB144" s="517"/>
      <c r="BC144" s="505"/>
      <c r="BD144" s="505"/>
      <c r="BE144" s="508"/>
      <c r="BF144" s="508"/>
      <c r="BG144" s="508"/>
      <c r="BH144" s="508"/>
      <c r="BI144" s="508"/>
      <c r="BJ144" s="505"/>
      <c r="BK144" s="505"/>
      <c r="BL144" s="502"/>
    </row>
    <row r="145" spans="1:64" ht="15" hidden="1" customHeight="1" x14ac:dyDescent="0.25">
      <c r="A145" s="658"/>
      <c r="B145" s="659"/>
      <c r="C145" s="660"/>
      <c r="D145" s="529"/>
      <c r="E145" s="532"/>
      <c r="F145" s="535"/>
      <c r="G145" s="505"/>
      <c r="H145" s="514"/>
      <c r="I145" s="538"/>
      <c r="J145" s="541"/>
      <c r="K145" s="544"/>
      <c r="L145" s="505"/>
      <c r="M145" s="505"/>
      <c r="N145" s="520"/>
      <c r="O145" s="523"/>
      <c r="P145" s="514"/>
      <c r="Q145" s="526"/>
      <c r="R145" s="514"/>
      <c r="S145" s="526"/>
      <c r="T145" s="514"/>
      <c r="U145" s="526"/>
      <c r="V145" s="547"/>
      <c r="W145" s="526"/>
      <c r="X145" s="526"/>
      <c r="Y145" s="511"/>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50"/>
      <c r="AP145" s="550"/>
      <c r="AQ145" s="511"/>
      <c r="AR145" s="550"/>
      <c r="AS145" s="550"/>
      <c r="AT145" s="511"/>
      <c r="AU145" s="511"/>
      <c r="AV145" s="511"/>
      <c r="AW145" s="514"/>
      <c r="AX145" s="505"/>
      <c r="AY145" s="505"/>
      <c r="AZ145" s="505"/>
      <c r="BA145" s="505"/>
      <c r="BB145" s="517"/>
      <c r="BC145" s="505"/>
      <c r="BD145" s="505"/>
      <c r="BE145" s="508"/>
      <c r="BF145" s="508"/>
      <c r="BG145" s="508"/>
      <c r="BH145" s="508"/>
      <c r="BI145" s="508"/>
      <c r="BJ145" s="505"/>
      <c r="BK145" s="505"/>
      <c r="BL145" s="502"/>
    </row>
    <row r="146" spans="1:64" ht="15.75" hidden="1" customHeight="1" thickBot="1" x14ac:dyDescent="0.3">
      <c r="A146" s="658"/>
      <c r="B146" s="659"/>
      <c r="C146" s="660"/>
      <c r="D146" s="530"/>
      <c r="E146" s="533"/>
      <c r="F146" s="536"/>
      <c r="G146" s="506"/>
      <c r="H146" s="515"/>
      <c r="I146" s="539"/>
      <c r="J146" s="542"/>
      <c r="K146" s="545"/>
      <c r="L146" s="506"/>
      <c r="M146" s="506"/>
      <c r="N146" s="521"/>
      <c r="O146" s="524"/>
      <c r="P146" s="515"/>
      <c r="Q146" s="527"/>
      <c r="R146" s="515"/>
      <c r="S146" s="527"/>
      <c r="T146" s="515"/>
      <c r="U146" s="527"/>
      <c r="V146" s="548"/>
      <c r="W146" s="527"/>
      <c r="X146" s="527"/>
      <c r="Y146" s="512"/>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51"/>
      <c r="AP146" s="551"/>
      <c r="AQ146" s="512"/>
      <c r="AR146" s="551"/>
      <c r="AS146" s="551"/>
      <c r="AT146" s="512"/>
      <c r="AU146" s="512"/>
      <c r="AV146" s="512"/>
      <c r="AW146" s="515"/>
      <c r="AX146" s="506"/>
      <c r="AY146" s="506"/>
      <c r="AZ146" s="506"/>
      <c r="BA146" s="506"/>
      <c r="BB146" s="518"/>
      <c r="BC146" s="506"/>
      <c r="BD146" s="506"/>
      <c r="BE146" s="509"/>
      <c r="BF146" s="509"/>
      <c r="BG146" s="509"/>
      <c r="BH146" s="509"/>
      <c r="BI146" s="509"/>
      <c r="BJ146" s="506"/>
      <c r="BK146" s="506"/>
      <c r="BL146" s="503"/>
    </row>
    <row r="147" spans="1:64" ht="15" hidden="1" customHeight="1" x14ac:dyDescent="0.25">
      <c r="A147" s="658"/>
      <c r="B147" s="659"/>
      <c r="C147" s="660"/>
      <c r="D147" s="528"/>
      <c r="E147" s="531"/>
      <c r="F147" s="534"/>
      <c r="G147" s="504"/>
      <c r="H147" s="513"/>
      <c r="I147" s="537" t="str">
        <f>IF(D147="","",IF(D147="RG",'Identificación RG'!B412,IF(H147="","",(CONCATENATE(H147," ",$K$2," ",G147," ",$K$3," ",M147," ",$K$4," ",L147)))))</f>
        <v/>
      </c>
      <c r="J147" s="540"/>
      <c r="K147" s="543" t="str">
        <f>CONCATENATE(" *",'Identificación RG'!C407," *",'Identificación RG'!E407," *",'Identificación RG'!G407)</f>
        <v xml:space="preserve"> * * *</v>
      </c>
      <c r="L147" s="504"/>
      <c r="M147" s="504"/>
      <c r="N147" s="519"/>
      <c r="O147" s="522"/>
      <c r="P147" s="513"/>
      <c r="Q147" s="525" t="str">
        <f>IF(P147="Muy Alta",100%,IF(P147="Alta",80%,IF(P147="Media",60%,IF(P147="Baja",40%,IF(P147="Muy Baja",20%,"")))))</f>
        <v/>
      </c>
      <c r="R147" s="513"/>
      <c r="S147" s="525" t="str">
        <f>IF(R147="Catastrófico",100%,IF(R147="Mayor",80%,IF(R147="Moderado",60%,IF(R147="Menor",40%,IF(R147="Leve",20%,"")))))</f>
        <v/>
      </c>
      <c r="T147" s="513"/>
      <c r="U147" s="525" t="str">
        <f>IF(T147="Catastrófico",100%,IF(T147="Mayor",80%,IF(T147="Moderado",60%,IF(T147="Menor",40%,IF(T147="Leve",20%,"")))))</f>
        <v/>
      </c>
      <c r="V147" s="546" t="str">
        <f>IF(W147=100%,"Catastrófico",IF(W147=80%,"Mayor",IF(W147=60%,"Moderado",IF(W147=40%,"Menor",IF(W147=20%,"Leve","")))))</f>
        <v/>
      </c>
      <c r="W147" s="525" t="str">
        <f>IF(AND(S147="",U147=""),"",MAX(S147,U147))</f>
        <v/>
      </c>
      <c r="X147" s="525" t="str">
        <f>CONCATENATE(P147,V147)</f>
        <v/>
      </c>
      <c r="Y147" s="510"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49" t="str">
        <f>Q147</f>
        <v/>
      </c>
      <c r="AP147" s="549" t="str">
        <f>IF(AJ147="","",MIN(AJ147:AJ152))</f>
        <v/>
      </c>
      <c r="AQ147" s="510" t="str">
        <f>IFERROR(IF(AP147="","",IF(AP147&lt;=0.2,"Muy Baja",IF(AP147&lt;=0.4,"Baja",IF(AP147&lt;=0.6,"Media",IF(AP147&lt;=0.8,"Alta","Muy Alta"))))),"")</f>
        <v/>
      </c>
      <c r="AR147" s="549" t="str">
        <f>W147</f>
        <v/>
      </c>
      <c r="AS147" s="549" t="str">
        <f>IF(AK147="","",MIN(AK147:AK152))</f>
        <v/>
      </c>
      <c r="AT147" s="510" t="str">
        <f>IFERROR(IF(AS147="","",IF(AS147&lt;=0.2,"Leve",IF(AS147&lt;=0.4,"Menor",IF(AS147&lt;=0.6,"Moderado",IF(AS147&lt;=0.8,"Mayor","Catastrófico"))))),"")</f>
        <v/>
      </c>
      <c r="AU147" s="510" t="str">
        <f>Y147</f>
        <v/>
      </c>
      <c r="AV147" s="510"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13"/>
      <c r="AX147" s="504"/>
      <c r="AY147" s="504"/>
      <c r="AZ147" s="504"/>
      <c r="BA147" s="504"/>
      <c r="BB147" s="516"/>
      <c r="BC147" s="504"/>
      <c r="BD147" s="504"/>
      <c r="BE147" s="507"/>
      <c r="BF147" s="507"/>
      <c r="BG147" s="507"/>
      <c r="BH147" s="507"/>
      <c r="BI147" s="507"/>
      <c r="BJ147" s="504"/>
      <c r="BK147" s="504"/>
      <c r="BL147" s="501"/>
    </row>
    <row r="148" spans="1:64" ht="15" hidden="1" customHeight="1" x14ac:dyDescent="0.25">
      <c r="A148" s="658"/>
      <c r="B148" s="659"/>
      <c r="C148" s="660"/>
      <c r="D148" s="529"/>
      <c r="E148" s="532"/>
      <c r="F148" s="535"/>
      <c r="G148" s="505"/>
      <c r="H148" s="514"/>
      <c r="I148" s="538"/>
      <c r="J148" s="541"/>
      <c r="K148" s="544"/>
      <c r="L148" s="505"/>
      <c r="M148" s="505"/>
      <c r="N148" s="520"/>
      <c r="O148" s="523"/>
      <c r="P148" s="514"/>
      <c r="Q148" s="526"/>
      <c r="R148" s="514"/>
      <c r="S148" s="526"/>
      <c r="T148" s="514"/>
      <c r="U148" s="526"/>
      <c r="V148" s="547"/>
      <c r="W148" s="526"/>
      <c r="X148" s="526"/>
      <c r="Y148" s="511"/>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50"/>
      <c r="AP148" s="550"/>
      <c r="AQ148" s="511"/>
      <c r="AR148" s="550"/>
      <c r="AS148" s="550"/>
      <c r="AT148" s="511"/>
      <c r="AU148" s="511"/>
      <c r="AV148" s="511"/>
      <c r="AW148" s="514"/>
      <c r="AX148" s="505"/>
      <c r="AY148" s="505"/>
      <c r="AZ148" s="505"/>
      <c r="BA148" s="505"/>
      <c r="BB148" s="517"/>
      <c r="BC148" s="505"/>
      <c r="BD148" s="505"/>
      <c r="BE148" s="508"/>
      <c r="BF148" s="508"/>
      <c r="BG148" s="508"/>
      <c r="BH148" s="508"/>
      <c r="BI148" s="508"/>
      <c r="BJ148" s="505"/>
      <c r="BK148" s="505"/>
      <c r="BL148" s="502"/>
    </row>
    <row r="149" spans="1:64" ht="15" hidden="1" customHeight="1" x14ac:dyDescent="0.25">
      <c r="A149" s="658"/>
      <c r="B149" s="659"/>
      <c r="C149" s="660"/>
      <c r="D149" s="529"/>
      <c r="E149" s="532"/>
      <c r="F149" s="535"/>
      <c r="G149" s="505"/>
      <c r="H149" s="514"/>
      <c r="I149" s="538"/>
      <c r="J149" s="541"/>
      <c r="K149" s="544"/>
      <c r="L149" s="505"/>
      <c r="M149" s="505"/>
      <c r="N149" s="520"/>
      <c r="O149" s="523"/>
      <c r="P149" s="514"/>
      <c r="Q149" s="526"/>
      <c r="R149" s="514"/>
      <c r="S149" s="526"/>
      <c r="T149" s="514"/>
      <c r="U149" s="526"/>
      <c r="V149" s="547"/>
      <c r="W149" s="526"/>
      <c r="X149" s="526"/>
      <c r="Y149" s="511"/>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50"/>
      <c r="AP149" s="550"/>
      <c r="AQ149" s="511"/>
      <c r="AR149" s="550"/>
      <c r="AS149" s="550"/>
      <c r="AT149" s="511"/>
      <c r="AU149" s="511"/>
      <c r="AV149" s="511"/>
      <c r="AW149" s="514"/>
      <c r="AX149" s="505"/>
      <c r="AY149" s="505"/>
      <c r="AZ149" s="505"/>
      <c r="BA149" s="505"/>
      <c r="BB149" s="517"/>
      <c r="BC149" s="505"/>
      <c r="BD149" s="505"/>
      <c r="BE149" s="508"/>
      <c r="BF149" s="508"/>
      <c r="BG149" s="508"/>
      <c r="BH149" s="508"/>
      <c r="BI149" s="508"/>
      <c r="BJ149" s="505"/>
      <c r="BK149" s="505"/>
      <c r="BL149" s="502"/>
    </row>
    <row r="150" spans="1:64" ht="15" hidden="1" customHeight="1" x14ac:dyDescent="0.25">
      <c r="A150" s="658"/>
      <c r="B150" s="659"/>
      <c r="C150" s="660"/>
      <c r="D150" s="529"/>
      <c r="E150" s="532"/>
      <c r="F150" s="535"/>
      <c r="G150" s="505"/>
      <c r="H150" s="514"/>
      <c r="I150" s="538"/>
      <c r="J150" s="541"/>
      <c r="K150" s="544"/>
      <c r="L150" s="505"/>
      <c r="M150" s="505"/>
      <c r="N150" s="520"/>
      <c r="O150" s="523"/>
      <c r="P150" s="514"/>
      <c r="Q150" s="526"/>
      <c r="R150" s="514"/>
      <c r="S150" s="526"/>
      <c r="T150" s="514"/>
      <c r="U150" s="526"/>
      <c r="V150" s="547"/>
      <c r="W150" s="526"/>
      <c r="X150" s="526"/>
      <c r="Y150" s="511"/>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50"/>
      <c r="AP150" s="550"/>
      <c r="AQ150" s="511"/>
      <c r="AR150" s="550"/>
      <c r="AS150" s="550"/>
      <c r="AT150" s="511"/>
      <c r="AU150" s="511"/>
      <c r="AV150" s="511"/>
      <c r="AW150" s="514"/>
      <c r="AX150" s="505"/>
      <c r="AY150" s="505"/>
      <c r="AZ150" s="505"/>
      <c r="BA150" s="505"/>
      <c r="BB150" s="517"/>
      <c r="BC150" s="505"/>
      <c r="BD150" s="505"/>
      <c r="BE150" s="508"/>
      <c r="BF150" s="508"/>
      <c r="BG150" s="508"/>
      <c r="BH150" s="508"/>
      <c r="BI150" s="508"/>
      <c r="BJ150" s="505"/>
      <c r="BK150" s="505"/>
      <c r="BL150" s="502"/>
    </row>
    <row r="151" spans="1:64" ht="15" hidden="1" customHeight="1" x14ac:dyDescent="0.25">
      <c r="A151" s="658"/>
      <c r="B151" s="659"/>
      <c r="C151" s="660"/>
      <c r="D151" s="529"/>
      <c r="E151" s="532"/>
      <c r="F151" s="535"/>
      <c r="G151" s="505"/>
      <c r="H151" s="514"/>
      <c r="I151" s="538"/>
      <c r="J151" s="541"/>
      <c r="K151" s="544"/>
      <c r="L151" s="505"/>
      <c r="M151" s="505"/>
      <c r="N151" s="520"/>
      <c r="O151" s="523"/>
      <c r="P151" s="514"/>
      <c r="Q151" s="526"/>
      <c r="R151" s="514"/>
      <c r="S151" s="526"/>
      <c r="T151" s="514"/>
      <c r="U151" s="526"/>
      <c r="V151" s="547"/>
      <c r="W151" s="526"/>
      <c r="X151" s="526"/>
      <c r="Y151" s="511"/>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50"/>
      <c r="AP151" s="550"/>
      <c r="AQ151" s="511"/>
      <c r="AR151" s="550"/>
      <c r="AS151" s="550"/>
      <c r="AT151" s="511"/>
      <c r="AU151" s="511"/>
      <c r="AV151" s="511"/>
      <c r="AW151" s="514"/>
      <c r="AX151" s="505"/>
      <c r="AY151" s="505"/>
      <c r="AZ151" s="505"/>
      <c r="BA151" s="505"/>
      <c r="BB151" s="517"/>
      <c r="BC151" s="505"/>
      <c r="BD151" s="505"/>
      <c r="BE151" s="508"/>
      <c r="BF151" s="508"/>
      <c r="BG151" s="508"/>
      <c r="BH151" s="508"/>
      <c r="BI151" s="508"/>
      <c r="BJ151" s="505"/>
      <c r="BK151" s="505"/>
      <c r="BL151" s="502"/>
    </row>
    <row r="152" spans="1:64" ht="15.75" hidden="1" customHeight="1" thickBot="1" x14ac:dyDescent="0.3">
      <c r="A152" s="658"/>
      <c r="B152" s="659"/>
      <c r="C152" s="660"/>
      <c r="D152" s="530"/>
      <c r="E152" s="533"/>
      <c r="F152" s="536"/>
      <c r="G152" s="506"/>
      <c r="H152" s="515"/>
      <c r="I152" s="539"/>
      <c r="J152" s="542"/>
      <c r="K152" s="545"/>
      <c r="L152" s="506"/>
      <c r="M152" s="506"/>
      <c r="N152" s="521"/>
      <c r="O152" s="524"/>
      <c r="P152" s="515"/>
      <c r="Q152" s="527"/>
      <c r="R152" s="515"/>
      <c r="S152" s="527"/>
      <c r="T152" s="515"/>
      <c r="U152" s="527"/>
      <c r="V152" s="548"/>
      <c r="W152" s="527"/>
      <c r="X152" s="527"/>
      <c r="Y152" s="512"/>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51"/>
      <c r="AP152" s="551"/>
      <c r="AQ152" s="512"/>
      <c r="AR152" s="551"/>
      <c r="AS152" s="551"/>
      <c r="AT152" s="512"/>
      <c r="AU152" s="512"/>
      <c r="AV152" s="512"/>
      <c r="AW152" s="515"/>
      <c r="AX152" s="506"/>
      <c r="AY152" s="506"/>
      <c r="AZ152" s="506"/>
      <c r="BA152" s="506"/>
      <c r="BB152" s="518"/>
      <c r="BC152" s="506"/>
      <c r="BD152" s="506"/>
      <c r="BE152" s="509"/>
      <c r="BF152" s="509"/>
      <c r="BG152" s="509"/>
      <c r="BH152" s="509"/>
      <c r="BI152" s="509"/>
      <c r="BJ152" s="506"/>
      <c r="BK152" s="506"/>
      <c r="BL152" s="503"/>
    </row>
    <row r="153" spans="1:64" ht="15" hidden="1" customHeight="1" x14ac:dyDescent="0.25">
      <c r="A153" s="658"/>
      <c r="B153" s="659"/>
      <c r="C153" s="660"/>
      <c r="D153" s="528"/>
      <c r="E153" s="531"/>
      <c r="F153" s="534"/>
      <c r="G153" s="504"/>
      <c r="H153" s="513"/>
      <c r="I153" s="537" t="str">
        <f>IF(D153="","",IF(D153="RG",'Identificación RG'!B429,IF(H153="","",(CONCATENATE(H153," ",$K$2," ",G153," ",$K$3," ",M153," ",$K$4," ",L153)))))</f>
        <v/>
      </c>
      <c r="J153" s="540"/>
      <c r="K153" s="543" t="str">
        <f>CONCATENATE(" *",'Identificación RG'!C424," *",'Identificación RG'!E424," *",'Identificación RG'!G424)</f>
        <v xml:space="preserve"> * * *</v>
      </c>
      <c r="L153" s="504"/>
      <c r="M153" s="504"/>
      <c r="N153" s="519"/>
      <c r="O153" s="522"/>
      <c r="P153" s="513"/>
      <c r="Q153" s="525" t="str">
        <f>IF(P153="Muy Alta",100%,IF(P153="Alta",80%,IF(P153="Media",60%,IF(P153="Baja",40%,IF(P153="Muy Baja",20%,"")))))</f>
        <v/>
      </c>
      <c r="R153" s="513"/>
      <c r="S153" s="525" t="str">
        <f>IF(R153="Catastrófico",100%,IF(R153="Mayor",80%,IF(R153="Moderado",60%,IF(R153="Menor",40%,IF(R153="Leve",20%,"")))))</f>
        <v/>
      </c>
      <c r="T153" s="513"/>
      <c r="U153" s="525" t="str">
        <f>IF(T153="Catastrófico",100%,IF(T153="Mayor",80%,IF(T153="Moderado",60%,IF(T153="Menor",40%,IF(T153="Leve",20%,"")))))</f>
        <v/>
      </c>
      <c r="V153" s="546" t="str">
        <f>IF(W153=100%,"Catastrófico",IF(W153=80%,"Mayor",IF(W153=60%,"Moderado",IF(W153=40%,"Menor",IF(W153=20%,"Leve","")))))</f>
        <v/>
      </c>
      <c r="W153" s="525" t="str">
        <f>IF(AND(S153="",U153=""),"",MAX(S153,U153))</f>
        <v/>
      </c>
      <c r="X153" s="525" t="str">
        <f>CONCATENATE(P153,V153)</f>
        <v/>
      </c>
      <c r="Y153" s="510"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49" t="str">
        <f>Q153</f>
        <v/>
      </c>
      <c r="AP153" s="549" t="str">
        <f>IF(AJ153="","",MIN(AJ153:AJ158))</f>
        <v/>
      </c>
      <c r="AQ153" s="510" t="str">
        <f>IFERROR(IF(AP153="","",IF(AP153&lt;=0.2,"Muy Baja",IF(AP153&lt;=0.4,"Baja",IF(AP153&lt;=0.6,"Media",IF(AP153&lt;=0.8,"Alta","Muy Alta"))))),"")</f>
        <v/>
      </c>
      <c r="AR153" s="549" t="str">
        <f>W153</f>
        <v/>
      </c>
      <c r="AS153" s="549" t="str">
        <f>IF(AK153="","",MIN(AK153:AK158))</f>
        <v/>
      </c>
      <c r="AT153" s="510" t="str">
        <f>IFERROR(IF(AS153="","",IF(AS153&lt;=0.2,"Leve",IF(AS153&lt;=0.4,"Menor",IF(AS153&lt;=0.6,"Moderado",IF(AS153&lt;=0.8,"Mayor","Catastrófico"))))),"")</f>
        <v/>
      </c>
      <c r="AU153" s="510" t="str">
        <f>Y153</f>
        <v/>
      </c>
      <c r="AV153" s="510"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13"/>
      <c r="AX153" s="504"/>
      <c r="AY153" s="504"/>
      <c r="AZ153" s="504"/>
      <c r="BA153" s="504"/>
      <c r="BB153" s="516"/>
      <c r="BC153" s="504"/>
      <c r="BD153" s="504"/>
      <c r="BE153" s="507"/>
      <c r="BF153" s="507"/>
      <c r="BG153" s="507"/>
      <c r="BH153" s="507"/>
      <c r="BI153" s="507"/>
      <c r="BJ153" s="504"/>
      <c r="BK153" s="504"/>
      <c r="BL153" s="501"/>
    </row>
    <row r="154" spans="1:64" ht="15" hidden="1" customHeight="1" x14ac:dyDescent="0.25">
      <c r="A154" s="658"/>
      <c r="B154" s="659"/>
      <c r="C154" s="660"/>
      <c r="D154" s="529"/>
      <c r="E154" s="532"/>
      <c r="F154" s="535"/>
      <c r="G154" s="505"/>
      <c r="H154" s="514"/>
      <c r="I154" s="538"/>
      <c r="J154" s="541"/>
      <c r="K154" s="544"/>
      <c r="L154" s="505"/>
      <c r="M154" s="505"/>
      <c r="N154" s="520"/>
      <c r="O154" s="523"/>
      <c r="P154" s="514"/>
      <c r="Q154" s="526"/>
      <c r="R154" s="514"/>
      <c r="S154" s="526"/>
      <c r="T154" s="514"/>
      <c r="U154" s="526"/>
      <c r="V154" s="547"/>
      <c r="W154" s="526"/>
      <c r="X154" s="526"/>
      <c r="Y154" s="511"/>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50"/>
      <c r="AP154" s="550"/>
      <c r="AQ154" s="511"/>
      <c r="AR154" s="550"/>
      <c r="AS154" s="550"/>
      <c r="AT154" s="511"/>
      <c r="AU154" s="511"/>
      <c r="AV154" s="511"/>
      <c r="AW154" s="514"/>
      <c r="AX154" s="505"/>
      <c r="AY154" s="505"/>
      <c r="AZ154" s="505"/>
      <c r="BA154" s="505"/>
      <c r="BB154" s="517"/>
      <c r="BC154" s="505"/>
      <c r="BD154" s="505"/>
      <c r="BE154" s="508"/>
      <c r="BF154" s="508"/>
      <c r="BG154" s="508"/>
      <c r="BH154" s="508"/>
      <c r="BI154" s="508"/>
      <c r="BJ154" s="505"/>
      <c r="BK154" s="505"/>
      <c r="BL154" s="502"/>
    </row>
    <row r="155" spans="1:64" ht="15" hidden="1" customHeight="1" x14ac:dyDescent="0.25">
      <c r="A155" s="658"/>
      <c r="B155" s="659"/>
      <c r="C155" s="660"/>
      <c r="D155" s="529"/>
      <c r="E155" s="532"/>
      <c r="F155" s="535"/>
      <c r="G155" s="505"/>
      <c r="H155" s="514"/>
      <c r="I155" s="538"/>
      <c r="J155" s="541"/>
      <c r="K155" s="544"/>
      <c r="L155" s="505"/>
      <c r="M155" s="505"/>
      <c r="N155" s="520"/>
      <c r="O155" s="523"/>
      <c r="P155" s="514"/>
      <c r="Q155" s="526"/>
      <c r="R155" s="514"/>
      <c r="S155" s="526"/>
      <c r="T155" s="514"/>
      <c r="U155" s="526"/>
      <c r="V155" s="547"/>
      <c r="W155" s="526"/>
      <c r="X155" s="526"/>
      <c r="Y155" s="511"/>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50"/>
      <c r="AP155" s="550"/>
      <c r="AQ155" s="511"/>
      <c r="AR155" s="550"/>
      <c r="AS155" s="550"/>
      <c r="AT155" s="511"/>
      <c r="AU155" s="511"/>
      <c r="AV155" s="511"/>
      <c r="AW155" s="514"/>
      <c r="AX155" s="505"/>
      <c r="AY155" s="505"/>
      <c r="AZ155" s="505"/>
      <c r="BA155" s="505"/>
      <c r="BB155" s="517"/>
      <c r="BC155" s="505"/>
      <c r="BD155" s="505"/>
      <c r="BE155" s="508"/>
      <c r="BF155" s="508"/>
      <c r="BG155" s="508"/>
      <c r="BH155" s="508"/>
      <c r="BI155" s="508"/>
      <c r="BJ155" s="505"/>
      <c r="BK155" s="505"/>
      <c r="BL155" s="502"/>
    </row>
    <row r="156" spans="1:64" ht="15" hidden="1" customHeight="1" x14ac:dyDescent="0.25">
      <c r="A156" s="658"/>
      <c r="B156" s="659"/>
      <c r="C156" s="660"/>
      <c r="D156" s="529"/>
      <c r="E156" s="532"/>
      <c r="F156" s="535"/>
      <c r="G156" s="505"/>
      <c r="H156" s="514"/>
      <c r="I156" s="538"/>
      <c r="J156" s="541"/>
      <c r="K156" s="544"/>
      <c r="L156" s="505"/>
      <c r="M156" s="505"/>
      <c r="N156" s="520"/>
      <c r="O156" s="523"/>
      <c r="P156" s="514"/>
      <c r="Q156" s="526"/>
      <c r="R156" s="514"/>
      <c r="S156" s="526"/>
      <c r="T156" s="514"/>
      <c r="U156" s="526"/>
      <c r="V156" s="547"/>
      <c r="W156" s="526"/>
      <c r="X156" s="526"/>
      <c r="Y156" s="511"/>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50"/>
      <c r="AP156" s="550"/>
      <c r="AQ156" s="511"/>
      <c r="AR156" s="550"/>
      <c r="AS156" s="550"/>
      <c r="AT156" s="511"/>
      <c r="AU156" s="511"/>
      <c r="AV156" s="511"/>
      <c r="AW156" s="514"/>
      <c r="AX156" s="505"/>
      <c r="AY156" s="505"/>
      <c r="AZ156" s="505"/>
      <c r="BA156" s="505"/>
      <c r="BB156" s="517"/>
      <c r="BC156" s="505"/>
      <c r="BD156" s="505"/>
      <c r="BE156" s="508"/>
      <c r="BF156" s="508"/>
      <c r="BG156" s="508"/>
      <c r="BH156" s="508"/>
      <c r="BI156" s="508"/>
      <c r="BJ156" s="505"/>
      <c r="BK156" s="505"/>
      <c r="BL156" s="502"/>
    </row>
    <row r="157" spans="1:64" ht="15" hidden="1" customHeight="1" x14ac:dyDescent="0.25">
      <c r="A157" s="658"/>
      <c r="B157" s="659"/>
      <c r="C157" s="660"/>
      <c r="D157" s="529"/>
      <c r="E157" s="532"/>
      <c r="F157" s="535"/>
      <c r="G157" s="505"/>
      <c r="H157" s="514"/>
      <c r="I157" s="538"/>
      <c r="J157" s="541"/>
      <c r="K157" s="544"/>
      <c r="L157" s="505"/>
      <c r="M157" s="505"/>
      <c r="N157" s="520"/>
      <c r="O157" s="523"/>
      <c r="P157" s="514"/>
      <c r="Q157" s="526"/>
      <c r="R157" s="514"/>
      <c r="S157" s="526"/>
      <c r="T157" s="514"/>
      <c r="U157" s="526"/>
      <c r="V157" s="547"/>
      <c r="W157" s="526"/>
      <c r="X157" s="526"/>
      <c r="Y157" s="511"/>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50"/>
      <c r="AP157" s="550"/>
      <c r="AQ157" s="511"/>
      <c r="AR157" s="550"/>
      <c r="AS157" s="550"/>
      <c r="AT157" s="511"/>
      <c r="AU157" s="511"/>
      <c r="AV157" s="511"/>
      <c r="AW157" s="514"/>
      <c r="AX157" s="505"/>
      <c r="AY157" s="505"/>
      <c r="AZ157" s="505"/>
      <c r="BA157" s="505"/>
      <c r="BB157" s="517"/>
      <c r="BC157" s="505"/>
      <c r="BD157" s="505"/>
      <c r="BE157" s="508"/>
      <c r="BF157" s="508"/>
      <c r="BG157" s="508"/>
      <c r="BH157" s="508"/>
      <c r="BI157" s="508"/>
      <c r="BJ157" s="505"/>
      <c r="BK157" s="505"/>
      <c r="BL157" s="502"/>
    </row>
    <row r="158" spans="1:64" ht="15.75" hidden="1" customHeight="1" thickBot="1" x14ac:dyDescent="0.3">
      <c r="A158" s="658"/>
      <c r="B158" s="659"/>
      <c r="C158" s="660"/>
      <c r="D158" s="530"/>
      <c r="E158" s="533"/>
      <c r="F158" s="536"/>
      <c r="G158" s="506"/>
      <c r="H158" s="515"/>
      <c r="I158" s="539"/>
      <c r="J158" s="542"/>
      <c r="K158" s="545"/>
      <c r="L158" s="506"/>
      <c r="M158" s="506"/>
      <c r="N158" s="521"/>
      <c r="O158" s="524"/>
      <c r="P158" s="515"/>
      <c r="Q158" s="527"/>
      <c r="R158" s="515"/>
      <c r="S158" s="527"/>
      <c r="T158" s="515"/>
      <c r="U158" s="527"/>
      <c r="V158" s="548"/>
      <c r="W158" s="527"/>
      <c r="X158" s="527"/>
      <c r="Y158" s="512"/>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51"/>
      <c r="AP158" s="551"/>
      <c r="AQ158" s="512"/>
      <c r="AR158" s="551"/>
      <c r="AS158" s="551"/>
      <c r="AT158" s="512"/>
      <c r="AU158" s="512"/>
      <c r="AV158" s="512"/>
      <c r="AW158" s="515"/>
      <c r="AX158" s="506"/>
      <c r="AY158" s="506"/>
      <c r="AZ158" s="506"/>
      <c r="BA158" s="506"/>
      <c r="BB158" s="518"/>
      <c r="BC158" s="506"/>
      <c r="BD158" s="506"/>
      <c r="BE158" s="509"/>
      <c r="BF158" s="509"/>
      <c r="BG158" s="509"/>
      <c r="BH158" s="509"/>
      <c r="BI158" s="509"/>
      <c r="BJ158" s="506"/>
      <c r="BK158" s="506"/>
      <c r="BL158" s="503"/>
    </row>
    <row r="159" spans="1:64" ht="15" hidden="1" customHeight="1" x14ac:dyDescent="0.25">
      <c r="A159" s="658"/>
      <c r="B159" s="659"/>
      <c r="C159" s="660"/>
      <c r="D159" s="528"/>
      <c r="E159" s="531"/>
      <c r="F159" s="534"/>
      <c r="G159" s="504"/>
      <c r="H159" s="513"/>
      <c r="I159" s="537" t="str">
        <f>IF(D159="","",IF(D159="RG",'Identificación RG'!B446,IF(H159="","",(CONCATENATE(H159," ",$K$2," ",G159," ",$K$3," ",M159," ",$K$4," ",L159)))))</f>
        <v/>
      </c>
      <c r="J159" s="540"/>
      <c r="K159" s="543" t="str">
        <f>CONCATENATE(" *",'Identificación RG'!C441," *",'Identificación RG'!E441," *",'Identificación RG'!G441)</f>
        <v xml:space="preserve"> * * *</v>
      </c>
      <c r="L159" s="504"/>
      <c r="M159" s="504"/>
      <c r="N159" s="519"/>
      <c r="O159" s="522"/>
      <c r="P159" s="513"/>
      <c r="Q159" s="525" t="str">
        <f>IF(P159="Muy Alta",100%,IF(P159="Alta",80%,IF(P159="Media",60%,IF(P159="Baja",40%,IF(P159="Muy Baja",20%,"")))))</f>
        <v/>
      </c>
      <c r="R159" s="513"/>
      <c r="S159" s="525" t="str">
        <f>IF(R159="Catastrófico",100%,IF(R159="Mayor",80%,IF(R159="Moderado",60%,IF(R159="Menor",40%,IF(R159="Leve",20%,"")))))</f>
        <v/>
      </c>
      <c r="T159" s="513"/>
      <c r="U159" s="525" t="str">
        <f>IF(T159="Catastrófico",100%,IF(T159="Mayor",80%,IF(T159="Moderado",60%,IF(T159="Menor",40%,IF(T159="Leve",20%,"")))))</f>
        <v/>
      </c>
      <c r="V159" s="546" t="str">
        <f>IF(W159=100%,"Catastrófico",IF(W159=80%,"Mayor",IF(W159=60%,"Moderado",IF(W159=40%,"Menor",IF(W159=20%,"Leve","")))))</f>
        <v/>
      </c>
      <c r="W159" s="525" t="str">
        <f>IF(AND(S159="",U159=""),"",MAX(S159,U159))</f>
        <v/>
      </c>
      <c r="X159" s="525" t="str">
        <f>CONCATENATE(P159,V159)</f>
        <v/>
      </c>
      <c r="Y159" s="510"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49" t="str">
        <f>Q159</f>
        <v/>
      </c>
      <c r="AP159" s="549" t="str">
        <f>IF(AJ159="","",MIN(AJ159:AJ164))</f>
        <v/>
      </c>
      <c r="AQ159" s="510" t="str">
        <f>IFERROR(IF(AP159="","",IF(AP159&lt;=0.2,"Muy Baja",IF(AP159&lt;=0.4,"Baja",IF(AP159&lt;=0.6,"Media",IF(AP159&lt;=0.8,"Alta","Muy Alta"))))),"")</f>
        <v/>
      </c>
      <c r="AR159" s="549" t="str">
        <f>W159</f>
        <v/>
      </c>
      <c r="AS159" s="549" t="str">
        <f>IF(AK159="","",MIN(AK159:AK164))</f>
        <v/>
      </c>
      <c r="AT159" s="510" t="str">
        <f>IFERROR(IF(AS159="","",IF(AS159&lt;=0.2,"Leve",IF(AS159&lt;=0.4,"Menor",IF(AS159&lt;=0.6,"Moderado",IF(AS159&lt;=0.8,"Mayor","Catastrófico"))))),"")</f>
        <v/>
      </c>
      <c r="AU159" s="510" t="str">
        <f>Y159</f>
        <v/>
      </c>
      <c r="AV159" s="510"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13"/>
      <c r="AX159" s="504"/>
      <c r="AY159" s="504"/>
      <c r="AZ159" s="504"/>
      <c r="BA159" s="504"/>
      <c r="BB159" s="516"/>
      <c r="BC159" s="504"/>
      <c r="BD159" s="504"/>
      <c r="BE159" s="507"/>
      <c r="BF159" s="507"/>
      <c r="BG159" s="507"/>
      <c r="BH159" s="507"/>
      <c r="BI159" s="507"/>
      <c r="BJ159" s="504"/>
      <c r="BK159" s="504"/>
      <c r="BL159" s="501"/>
    </row>
    <row r="160" spans="1:64" ht="15" hidden="1" customHeight="1" x14ac:dyDescent="0.25">
      <c r="A160" s="658"/>
      <c r="B160" s="659"/>
      <c r="C160" s="660"/>
      <c r="D160" s="529"/>
      <c r="E160" s="532"/>
      <c r="F160" s="535"/>
      <c r="G160" s="505"/>
      <c r="H160" s="514"/>
      <c r="I160" s="538"/>
      <c r="J160" s="541"/>
      <c r="K160" s="544"/>
      <c r="L160" s="505"/>
      <c r="M160" s="505"/>
      <c r="N160" s="520"/>
      <c r="O160" s="523"/>
      <c r="P160" s="514"/>
      <c r="Q160" s="526"/>
      <c r="R160" s="514"/>
      <c r="S160" s="526"/>
      <c r="T160" s="514"/>
      <c r="U160" s="526"/>
      <c r="V160" s="547"/>
      <c r="W160" s="526"/>
      <c r="X160" s="526"/>
      <c r="Y160" s="511"/>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50"/>
      <c r="AP160" s="550"/>
      <c r="AQ160" s="511"/>
      <c r="AR160" s="550"/>
      <c r="AS160" s="550"/>
      <c r="AT160" s="511"/>
      <c r="AU160" s="511"/>
      <c r="AV160" s="511"/>
      <c r="AW160" s="514"/>
      <c r="AX160" s="505"/>
      <c r="AY160" s="505"/>
      <c r="AZ160" s="505"/>
      <c r="BA160" s="505"/>
      <c r="BB160" s="517"/>
      <c r="BC160" s="505"/>
      <c r="BD160" s="505"/>
      <c r="BE160" s="508"/>
      <c r="BF160" s="508"/>
      <c r="BG160" s="508"/>
      <c r="BH160" s="508"/>
      <c r="BI160" s="508"/>
      <c r="BJ160" s="505"/>
      <c r="BK160" s="505"/>
      <c r="BL160" s="502"/>
    </row>
    <row r="161" spans="1:64" ht="15" hidden="1" customHeight="1" x14ac:dyDescent="0.25">
      <c r="A161" s="658"/>
      <c r="B161" s="659"/>
      <c r="C161" s="660"/>
      <c r="D161" s="529"/>
      <c r="E161" s="532"/>
      <c r="F161" s="535"/>
      <c r="G161" s="505"/>
      <c r="H161" s="514"/>
      <c r="I161" s="538"/>
      <c r="J161" s="541"/>
      <c r="K161" s="544"/>
      <c r="L161" s="505"/>
      <c r="M161" s="505"/>
      <c r="N161" s="520"/>
      <c r="O161" s="523"/>
      <c r="P161" s="514"/>
      <c r="Q161" s="526"/>
      <c r="R161" s="514"/>
      <c r="S161" s="526"/>
      <c r="T161" s="514"/>
      <c r="U161" s="526"/>
      <c r="V161" s="547"/>
      <c r="W161" s="526"/>
      <c r="X161" s="526"/>
      <c r="Y161" s="511"/>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50"/>
      <c r="AP161" s="550"/>
      <c r="AQ161" s="511"/>
      <c r="AR161" s="550"/>
      <c r="AS161" s="550"/>
      <c r="AT161" s="511"/>
      <c r="AU161" s="511"/>
      <c r="AV161" s="511"/>
      <c r="AW161" s="514"/>
      <c r="AX161" s="505"/>
      <c r="AY161" s="505"/>
      <c r="AZ161" s="505"/>
      <c r="BA161" s="505"/>
      <c r="BB161" s="517"/>
      <c r="BC161" s="505"/>
      <c r="BD161" s="505"/>
      <c r="BE161" s="508"/>
      <c r="BF161" s="508"/>
      <c r="BG161" s="508"/>
      <c r="BH161" s="508"/>
      <c r="BI161" s="508"/>
      <c r="BJ161" s="505"/>
      <c r="BK161" s="505"/>
      <c r="BL161" s="502"/>
    </row>
    <row r="162" spans="1:64" ht="15" hidden="1" customHeight="1" x14ac:dyDescent="0.25">
      <c r="A162" s="658"/>
      <c r="B162" s="659"/>
      <c r="C162" s="660"/>
      <c r="D162" s="529"/>
      <c r="E162" s="532"/>
      <c r="F162" s="535"/>
      <c r="G162" s="505"/>
      <c r="H162" s="514"/>
      <c r="I162" s="538"/>
      <c r="J162" s="541"/>
      <c r="K162" s="544"/>
      <c r="L162" s="505"/>
      <c r="M162" s="505"/>
      <c r="N162" s="520"/>
      <c r="O162" s="523"/>
      <c r="P162" s="514"/>
      <c r="Q162" s="526"/>
      <c r="R162" s="514"/>
      <c r="S162" s="526"/>
      <c r="T162" s="514"/>
      <c r="U162" s="526"/>
      <c r="V162" s="547"/>
      <c r="W162" s="526"/>
      <c r="X162" s="526"/>
      <c r="Y162" s="511"/>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50"/>
      <c r="AP162" s="550"/>
      <c r="AQ162" s="511"/>
      <c r="AR162" s="550"/>
      <c r="AS162" s="550"/>
      <c r="AT162" s="511"/>
      <c r="AU162" s="511"/>
      <c r="AV162" s="511"/>
      <c r="AW162" s="514"/>
      <c r="AX162" s="505"/>
      <c r="AY162" s="505"/>
      <c r="AZ162" s="505"/>
      <c r="BA162" s="505"/>
      <c r="BB162" s="517"/>
      <c r="BC162" s="505"/>
      <c r="BD162" s="505"/>
      <c r="BE162" s="508"/>
      <c r="BF162" s="508"/>
      <c r="BG162" s="508"/>
      <c r="BH162" s="508"/>
      <c r="BI162" s="508"/>
      <c r="BJ162" s="505"/>
      <c r="BK162" s="505"/>
      <c r="BL162" s="502"/>
    </row>
    <row r="163" spans="1:64" ht="15" hidden="1" customHeight="1" x14ac:dyDescent="0.25">
      <c r="A163" s="658"/>
      <c r="B163" s="659"/>
      <c r="C163" s="660"/>
      <c r="D163" s="529"/>
      <c r="E163" s="532"/>
      <c r="F163" s="535"/>
      <c r="G163" s="505"/>
      <c r="H163" s="514"/>
      <c r="I163" s="538"/>
      <c r="J163" s="541"/>
      <c r="K163" s="544"/>
      <c r="L163" s="505"/>
      <c r="M163" s="505"/>
      <c r="N163" s="520"/>
      <c r="O163" s="523"/>
      <c r="P163" s="514"/>
      <c r="Q163" s="526"/>
      <c r="R163" s="514"/>
      <c r="S163" s="526"/>
      <c r="T163" s="514"/>
      <c r="U163" s="526"/>
      <c r="V163" s="547"/>
      <c r="W163" s="526"/>
      <c r="X163" s="526"/>
      <c r="Y163" s="511"/>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50"/>
      <c r="AP163" s="550"/>
      <c r="AQ163" s="511"/>
      <c r="AR163" s="550"/>
      <c r="AS163" s="550"/>
      <c r="AT163" s="511"/>
      <c r="AU163" s="511"/>
      <c r="AV163" s="511"/>
      <c r="AW163" s="514"/>
      <c r="AX163" s="505"/>
      <c r="AY163" s="505"/>
      <c r="AZ163" s="505"/>
      <c r="BA163" s="505"/>
      <c r="BB163" s="517"/>
      <c r="BC163" s="505"/>
      <c r="BD163" s="505"/>
      <c r="BE163" s="508"/>
      <c r="BF163" s="508"/>
      <c r="BG163" s="508"/>
      <c r="BH163" s="508"/>
      <c r="BI163" s="508"/>
      <c r="BJ163" s="505"/>
      <c r="BK163" s="505"/>
      <c r="BL163" s="502"/>
    </row>
    <row r="164" spans="1:64" ht="15.75" hidden="1" customHeight="1" thickBot="1" x14ac:dyDescent="0.3">
      <c r="A164" s="658"/>
      <c r="B164" s="659"/>
      <c r="C164" s="660"/>
      <c r="D164" s="530"/>
      <c r="E164" s="533"/>
      <c r="F164" s="536"/>
      <c r="G164" s="506"/>
      <c r="H164" s="515"/>
      <c r="I164" s="539"/>
      <c r="J164" s="542"/>
      <c r="K164" s="545"/>
      <c r="L164" s="506"/>
      <c r="M164" s="506"/>
      <c r="N164" s="521"/>
      <c r="O164" s="524"/>
      <c r="P164" s="515"/>
      <c r="Q164" s="527"/>
      <c r="R164" s="515"/>
      <c r="S164" s="527"/>
      <c r="T164" s="515"/>
      <c r="U164" s="527"/>
      <c r="V164" s="548"/>
      <c r="W164" s="527"/>
      <c r="X164" s="527"/>
      <c r="Y164" s="512"/>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51"/>
      <c r="AP164" s="551"/>
      <c r="AQ164" s="512"/>
      <c r="AR164" s="551"/>
      <c r="AS164" s="551"/>
      <c r="AT164" s="512"/>
      <c r="AU164" s="512"/>
      <c r="AV164" s="512"/>
      <c r="AW164" s="515"/>
      <c r="AX164" s="506"/>
      <c r="AY164" s="506"/>
      <c r="AZ164" s="506"/>
      <c r="BA164" s="506"/>
      <c r="BB164" s="518"/>
      <c r="BC164" s="506"/>
      <c r="BD164" s="506"/>
      <c r="BE164" s="509"/>
      <c r="BF164" s="509"/>
      <c r="BG164" s="509"/>
      <c r="BH164" s="509"/>
      <c r="BI164" s="509"/>
      <c r="BJ164" s="506"/>
      <c r="BK164" s="506"/>
      <c r="BL164" s="503"/>
    </row>
    <row r="165" spans="1:64" ht="15" hidden="1" customHeight="1" x14ac:dyDescent="0.25">
      <c r="A165" s="658"/>
      <c r="B165" s="659"/>
      <c r="C165" s="660"/>
      <c r="D165" s="528"/>
      <c r="E165" s="531"/>
      <c r="F165" s="534"/>
      <c r="G165" s="504"/>
      <c r="H165" s="513"/>
      <c r="I165" s="537" t="str">
        <f>IF(D165="","",IF(D165="RG",'Identificación RG'!B463,IF(H165="","",(CONCATENATE(H165," ",$K$2," ",G165," ",$K$3," ",M165," ",$K$4," ",L165)))))</f>
        <v/>
      </c>
      <c r="J165" s="540"/>
      <c r="K165" s="543" t="str">
        <f>CONCATENATE(" *",'Identificación RG'!C458," *",'Identificación RG'!E458," *",'Identificación RG'!G458)</f>
        <v xml:space="preserve"> * * *</v>
      </c>
      <c r="L165" s="504"/>
      <c r="M165" s="504"/>
      <c r="N165" s="519"/>
      <c r="O165" s="522"/>
      <c r="P165" s="513"/>
      <c r="Q165" s="525" t="str">
        <f>IF(P165="Muy Alta",100%,IF(P165="Alta",80%,IF(P165="Media",60%,IF(P165="Baja",40%,IF(P165="Muy Baja",20%,"")))))</f>
        <v/>
      </c>
      <c r="R165" s="513"/>
      <c r="S165" s="525" t="str">
        <f>IF(R165="Catastrófico",100%,IF(R165="Mayor",80%,IF(R165="Moderado",60%,IF(R165="Menor",40%,IF(R165="Leve",20%,"")))))</f>
        <v/>
      </c>
      <c r="T165" s="513"/>
      <c r="U165" s="525" t="str">
        <f>IF(T165="Catastrófico",100%,IF(T165="Mayor",80%,IF(T165="Moderado",60%,IF(T165="Menor",40%,IF(T165="Leve",20%,"")))))</f>
        <v/>
      </c>
      <c r="V165" s="546" t="str">
        <f>IF(W165=100%,"Catastrófico",IF(W165=80%,"Mayor",IF(W165=60%,"Moderado",IF(W165=40%,"Menor",IF(W165=20%,"Leve","")))))</f>
        <v/>
      </c>
      <c r="W165" s="525" t="str">
        <f>IF(AND(S165="",U165=""),"",MAX(S165,U165))</f>
        <v/>
      </c>
      <c r="X165" s="525" t="str">
        <f>CONCATENATE(P165,V165)</f>
        <v/>
      </c>
      <c r="Y165" s="510"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49" t="str">
        <f>Q165</f>
        <v/>
      </c>
      <c r="AP165" s="549" t="str">
        <f>IF(AJ165="","",MIN(AJ165:AJ170))</f>
        <v/>
      </c>
      <c r="AQ165" s="510" t="str">
        <f>IFERROR(IF(AP165="","",IF(AP165&lt;=0.2,"Muy Baja",IF(AP165&lt;=0.4,"Baja",IF(AP165&lt;=0.6,"Media",IF(AP165&lt;=0.8,"Alta","Muy Alta"))))),"")</f>
        <v/>
      </c>
      <c r="AR165" s="549" t="str">
        <f>W165</f>
        <v/>
      </c>
      <c r="AS165" s="549" t="str">
        <f>IF(AK165="","",MIN(AK165:AK170))</f>
        <v/>
      </c>
      <c r="AT165" s="510" t="str">
        <f>IFERROR(IF(AS165="","",IF(AS165&lt;=0.2,"Leve",IF(AS165&lt;=0.4,"Menor",IF(AS165&lt;=0.6,"Moderado",IF(AS165&lt;=0.8,"Mayor","Catastrófico"))))),"")</f>
        <v/>
      </c>
      <c r="AU165" s="510" t="str">
        <f>Y165</f>
        <v/>
      </c>
      <c r="AV165" s="510"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13"/>
      <c r="AX165" s="504"/>
      <c r="AY165" s="504"/>
      <c r="AZ165" s="504"/>
      <c r="BA165" s="504"/>
      <c r="BB165" s="516"/>
      <c r="BC165" s="504"/>
      <c r="BD165" s="504"/>
      <c r="BE165" s="507"/>
      <c r="BF165" s="507"/>
      <c r="BG165" s="507"/>
      <c r="BH165" s="507"/>
      <c r="BI165" s="507"/>
      <c r="BJ165" s="504"/>
      <c r="BK165" s="504"/>
      <c r="BL165" s="501"/>
    </row>
    <row r="166" spans="1:64" ht="15" hidden="1" customHeight="1" x14ac:dyDescent="0.25">
      <c r="A166" s="658"/>
      <c r="B166" s="659"/>
      <c r="C166" s="660"/>
      <c r="D166" s="529"/>
      <c r="E166" s="532"/>
      <c r="F166" s="535"/>
      <c r="G166" s="505"/>
      <c r="H166" s="514"/>
      <c r="I166" s="538"/>
      <c r="J166" s="541"/>
      <c r="K166" s="544"/>
      <c r="L166" s="505"/>
      <c r="M166" s="505"/>
      <c r="N166" s="520"/>
      <c r="O166" s="523"/>
      <c r="P166" s="514"/>
      <c r="Q166" s="526"/>
      <c r="R166" s="514"/>
      <c r="S166" s="526"/>
      <c r="T166" s="514"/>
      <c r="U166" s="526"/>
      <c r="V166" s="547"/>
      <c r="W166" s="526"/>
      <c r="X166" s="526"/>
      <c r="Y166" s="511"/>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50"/>
      <c r="AP166" s="550"/>
      <c r="AQ166" s="511"/>
      <c r="AR166" s="550"/>
      <c r="AS166" s="550"/>
      <c r="AT166" s="511"/>
      <c r="AU166" s="511"/>
      <c r="AV166" s="511"/>
      <c r="AW166" s="514"/>
      <c r="AX166" s="505"/>
      <c r="AY166" s="505"/>
      <c r="AZ166" s="505"/>
      <c r="BA166" s="505"/>
      <c r="BB166" s="517"/>
      <c r="BC166" s="505"/>
      <c r="BD166" s="505"/>
      <c r="BE166" s="508"/>
      <c r="BF166" s="508"/>
      <c r="BG166" s="508"/>
      <c r="BH166" s="508"/>
      <c r="BI166" s="508"/>
      <c r="BJ166" s="505"/>
      <c r="BK166" s="505"/>
      <c r="BL166" s="502"/>
    </row>
    <row r="167" spans="1:64" ht="15" hidden="1" customHeight="1" x14ac:dyDescent="0.25">
      <c r="A167" s="658"/>
      <c r="B167" s="659"/>
      <c r="C167" s="660"/>
      <c r="D167" s="529"/>
      <c r="E167" s="532"/>
      <c r="F167" s="535"/>
      <c r="G167" s="505"/>
      <c r="H167" s="514"/>
      <c r="I167" s="538"/>
      <c r="J167" s="541"/>
      <c r="K167" s="544"/>
      <c r="L167" s="505"/>
      <c r="M167" s="505"/>
      <c r="N167" s="520"/>
      <c r="O167" s="523"/>
      <c r="P167" s="514"/>
      <c r="Q167" s="526"/>
      <c r="R167" s="514"/>
      <c r="S167" s="526"/>
      <c r="T167" s="514"/>
      <c r="U167" s="526"/>
      <c r="V167" s="547"/>
      <c r="W167" s="526"/>
      <c r="X167" s="526"/>
      <c r="Y167" s="511"/>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50"/>
      <c r="AP167" s="550"/>
      <c r="AQ167" s="511"/>
      <c r="AR167" s="550"/>
      <c r="AS167" s="550"/>
      <c r="AT167" s="511"/>
      <c r="AU167" s="511"/>
      <c r="AV167" s="511"/>
      <c r="AW167" s="514"/>
      <c r="AX167" s="505"/>
      <c r="AY167" s="505"/>
      <c r="AZ167" s="505"/>
      <c r="BA167" s="505"/>
      <c r="BB167" s="517"/>
      <c r="BC167" s="505"/>
      <c r="BD167" s="505"/>
      <c r="BE167" s="508"/>
      <c r="BF167" s="508"/>
      <c r="BG167" s="508"/>
      <c r="BH167" s="508"/>
      <c r="BI167" s="508"/>
      <c r="BJ167" s="505"/>
      <c r="BK167" s="505"/>
      <c r="BL167" s="502"/>
    </row>
    <row r="168" spans="1:64" ht="15" hidden="1" customHeight="1" x14ac:dyDescent="0.25">
      <c r="A168" s="658"/>
      <c r="B168" s="659"/>
      <c r="C168" s="660"/>
      <c r="D168" s="529"/>
      <c r="E168" s="532"/>
      <c r="F168" s="535"/>
      <c r="G168" s="505"/>
      <c r="H168" s="514"/>
      <c r="I168" s="538"/>
      <c r="J168" s="541"/>
      <c r="K168" s="544"/>
      <c r="L168" s="505"/>
      <c r="M168" s="505"/>
      <c r="N168" s="520"/>
      <c r="O168" s="523"/>
      <c r="P168" s="514"/>
      <c r="Q168" s="526"/>
      <c r="R168" s="514"/>
      <c r="S168" s="526"/>
      <c r="T168" s="514"/>
      <c r="U168" s="526"/>
      <c r="V168" s="547"/>
      <c r="W168" s="526"/>
      <c r="X168" s="526"/>
      <c r="Y168" s="511"/>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50"/>
      <c r="AP168" s="550"/>
      <c r="AQ168" s="511"/>
      <c r="AR168" s="550"/>
      <c r="AS168" s="550"/>
      <c r="AT168" s="511"/>
      <c r="AU168" s="511"/>
      <c r="AV168" s="511"/>
      <c r="AW168" s="514"/>
      <c r="AX168" s="505"/>
      <c r="AY168" s="505"/>
      <c r="AZ168" s="505"/>
      <c r="BA168" s="505"/>
      <c r="BB168" s="517"/>
      <c r="BC168" s="505"/>
      <c r="BD168" s="505"/>
      <c r="BE168" s="508"/>
      <c r="BF168" s="508"/>
      <c r="BG168" s="508"/>
      <c r="BH168" s="508"/>
      <c r="BI168" s="508"/>
      <c r="BJ168" s="505"/>
      <c r="BK168" s="505"/>
      <c r="BL168" s="502"/>
    </row>
    <row r="169" spans="1:64" ht="15" hidden="1" customHeight="1" x14ac:dyDescent="0.25">
      <c r="A169" s="658"/>
      <c r="B169" s="659"/>
      <c r="C169" s="660"/>
      <c r="D169" s="529"/>
      <c r="E169" s="532"/>
      <c r="F169" s="535"/>
      <c r="G169" s="505"/>
      <c r="H169" s="514"/>
      <c r="I169" s="538"/>
      <c r="J169" s="541"/>
      <c r="K169" s="544"/>
      <c r="L169" s="505"/>
      <c r="M169" s="505"/>
      <c r="N169" s="520"/>
      <c r="O169" s="523"/>
      <c r="P169" s="514"/>
      <c r="Q169" s="526"/>
      <c r="R169" s="514"/>
      <c r="S169" s="526"/>
      <c r="T169" s="514"/>
      <c r="U169" s="526"/>
      <c r="V169" s="547"/>
      <c r="W169" s="526"/>
      <c r="X169" s="526"/>
      <c r="Y169" s="511"/>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50"/>
      <c r="AP169" s="550"/>
      <c r="AQ169" s="511"/>
      <c r="AR169" s="550"/>
      <c r="AS169" s="550"/>
      <c r="AT169" s="511"/>
      <c r="AU169" s="511"/>
      <c r="AV169" s="511"/>
      <c r="AW169" s="514"/>
      <c r="AX169" s="505"/>
      <c r="AY169" s="505"/>
      <c r="AZ169" s="505"/>
      <c r="BA169" s="505"/>
      <c r="BB169" s="517"/>
      <c r="BC169" s="505"/>
      <c r="BD169" s="505"/>
      <c r="BE169" s="508"/>
      <c r="BF169" s="508"/>
      <c r="BG169" s="508"/>
      <c r="BH169" s="508"/>
      <c r="BI169" s="508"/>
      <c r="BJ169" s="505"/>
      <c r="BK169" s="505"/>
      <c r="BL169" s="502"/>
    </row>
    <row r="170" spans="1:64" ht="15.75" hidden="1" customHeight="1" thickBot="1" x14ac:dyDescent="0.3">
      <c r="A170" s="658"/>
      <c r="B170" s="659"/>
      <c r="C170" s="660"/>
      <c r="D170" s="530"/>
      <c r="E170" s="533"/>
      <c r="F170" s="536"/>
      <c r="G170" s="506"/>
      <c r="H170" s="515"/>
      <c r="I170" s="539"/>
      <c r="J170" s="542"/>
      <c r="K170" s="545"/>
      <c r="L170" s="506"/>
      <c r="M170" s="506"/>
      <c r="N170" s="521"/>
      <c r="O170" s="524"/>
      <c r="P170" s="515"/>
      <c r="Q170" s="527"/>
      <c r="R170" s="515"/>
      <c r="S170" s="527"/>
      <c r="T170" s="515"/>
      <c r="U170" s="527"/>
      <c r="V170" s="548"/>
      <c r="W170" s="527"/>
      <c r="X170" s="527"/>
      <c r="Y170" s="512"/>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51"/>
      <c r="AP170" s="551"/>
      <c r="AQ170" s="512"/>
      <c r="AR170" s="551"/>
      <c r="AS170" s="551"/>
      <c r="AT170" s="512"/>
      <c r="AU170" s="512"/>
      <c r="AV170" s="512"/>
      <c r="AW170" s="515"/>
      <c r="AX170" s="506"/>
      <c r="AY170" s="506"/>
      <c r="AZ170" s="506"/>
      <c r="BA170" s="506"/>
      <c r="BB170" s="518"/>
      <c r="BC170" s="506"/>
      <c r="BD170" s="506"/>
      <c r="BE170" s="509"/>
      <c r="BF170" s="509"/>
      <c r="BG170" s="509"/>
      <c r="BH170" s="509"/>
      <c r="BI170" s="509"/>
      <c r="BJ170" s="506"/>
      <c r="BK170" s="506"/>
      <c r="BL170" s="503"/>
    </row>
    <row r="171" spans="1:64" ht="15" hidden="1" customHeight="1" x14ac:dyDescent="0.25">
      <c r="A171" s="658"/>
      <c r="B171" s="659"/>
      <c r="C171" s="660"/>
      <c r="D171" s="528"/>
      <c r="E171" s="531"/>
      <c r="F171" s="534"/>
      <c r="G171" s="504"/>
      <c r="H171" s="513"/>
      <c r="I171" s="537" t="str">
        <f>IF(D171="","",IF(D171="RG",'Identificación RG'!B480,IF(H171="","",(CONCATENATE(H171," ",$K$2," ",G171," ",$K$3," ",M171," ",$K$4," ",L171)))))</f>
        <v/>
      </c>
      <c r="J171" s="540"/>
      <c r="K171" s="543" t="str">
        <f>CONCATENATE(" *",'Identificación RG'!C475," *",'Identificación RG'!E475," *",'Identificación RG'!G475)</f>
        <v xml:space="preserve"> * * *</v>
      </c>
      <c r="L171" s="504"/>
      <c r="M171" s="504"/>
      <c r="N171" s="519"/>
      <c r="O171" s="522"/>
      <c r="P171" s="513"/>
      <c r="Q171" s="525" t="str">
        <f>IF(P171="Muy Alta",100%,IF(P171="Alta",80%,IF(P171="Media",60%,IF(P171="Baja",40%,IF(P171="Muy Baja",20%,"")))))</f>
        <v/>
      </c>
      <c r="R171" s="513"/>
      <c r="S171" s="525" t="str">
        <f>IF(R171="Catastrófico",100%,IF(R171="Mayor",80%,IF(R171="Moderado",60%,IF(R171="Menor",40%,IF(R171="Leve",20%,"")))))</f>
        <v/>
      </c>
      <c r="T171" s="513"/>
      <c r="U171" s="525" t="str">
        <f>IF(T171="Catastrófico",100%,IF(T171="Mayor",80%,IF(T171="Moderado",60%,IF(T171="Menor",40%,IF(T171="Leve",20%,"")))))</f>
        <v/>
      </c>
      <c r="V171" s="546" t="str">
        <f>IF(W171=100%,"Catastrófico",IF(W171=80%,"Mayor",IF(W171=60%,"Moderado",IF(W171=40%,"Menor",IF(W171=20%,"Leve","")))))</f>
        <v/>
      </c>
      <c r="W171" s="525" t="str">
        <f>IF(AND(S171="",U171=""),"",MAX(S171,U171))</f>
        <v/>
      </c>
      <c r="X171" s="525" t="str">
        <f>CONCATENATE(P171,V171)</f>
        <v/>
      </c>
      <c r="Y171" s="510"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49" t="str">
        <f>Q171</f>
        <v/>
      </c>
      <c r="AP171" s="549" t="str">
        <f>IF(AJ171="","",MIN(AJ171:AJ176))</f>
        <v/>
      </c>
      <c r="AQ171" s="510" t="str">
        <f>IFERROR(IF(AP171="","",IF(AP171&lt;=0.2,"Muy Baja",IF(AP171&lt;=0.4,"Baja",IF(AP171&lt;=0.6,"Media",IF(AP171&lt;=0.8,"Alta","Muy Alta"))))),"")</f>
        <v/>
      </c>
      <c r="AR171" s="549" t="str">
        <f>W171</f>
        <v/>
      </c>
      <c r="AS171" s="549" t="str">
        <f>IF(AK171="","",MIN(AK171:AK176))</f>
        <v/>
      </c>
      <c r="AT171" s="510" t="str">
        <f>IFERROR(IF(AS171="","",IF(AS171&lt;=0.2,"Leve",IF(AS171&lt;=0.4,"Menor",IF(AS171&lt;=0.6,"Moderado",IF(AS171&lt;=0.8,"Mayor","Catastrófico"))))),"")</f>
        <v/>
      </c>
      <c r="AU171" s="510" t="str">
        <f>Y171</f>
        <v/>
      </c>
      <c r="AV171" s="510"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13"/>
      <c r="AX171" s="504"/>
      <c r="AY171" s="504"/>
      <c r="AZ171" s="504"/>
      <c r="BA171" s="504"/>
      <c r="BB171" s="516"/>
      <c r="BC171" s="504"/>
      <c r="BD171" s="504"/>
      <c r="BE171" s="507"/>
      <c r="BF171" s="507"/>
      <c r="BG171" s="507"/>
      <c r="BH171" s="507"/>
      <c r="BI171" s="507"/>
      <c r="BJ171" s="504"/>
      <c r="BK171" s="504"/>
      <c r="BL171" s="501"/>
    </row>
    <row r="172" spans="1:64" ht="15" hidden="1" customHeight="1" x14ac:dyDescent="0.25">
      <c r="A172" s="658"/>
      <c r="B172" s="659"/>
      <c r="C172" s="660"/>
      <c r="D172" s="529"/>
      <c r="E172" s="532"/>
      <c r="F172" s="535"/>
      <c r="G172" s="505"/>
      <c r="H172" s="514"/>
      <c r="I172" s="538"/>
      <c r="J172" s="541"/>
      <c r="K172" s="544"/>
      <c r="L172" s="505"/>
      <c r="M172" s="505"/>
      <c r="N172" s="520"/>
      <c r="O172" s="523"/>
      <c r="P172" s="514"/>
      <c r="Q172" s="526"/>
      <c r="R172" s="514"/>
      <c r="S172" s="526"/>
      <c r="T172" s="514"/>
      <c r="U172" s="526"/>
      <c r="V172" s="547"/>
      <c r="W172" s="526"/>
      <c r="X172" s="526"/>
      <c r="Y172" s="511"/>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50"/>
      <c r="AP172" s="550"/>
      <c r="AQ172" s="511"/>
      <c r="AR172" s="550"/>
      <c r="AS172" s="550"/>
      <c r="AT172" s="511"/>
      <c r="AU172" s="511"/>
      <c r="AV172" s="511"/>
      <c r="AW172" s="514"/>
      <c r="AX172" s="505"/>
      <c r="AY172" s="505"/>
      <c r="AZ172" s="505"/>
      <c r="BA172" s="505"/>
      <c r="BB172" s="517"/>
      <c r="BC172" s="505"/>
      <c r="BD172" s="505"/>
      <c r="BE172" s="508"/>
      <c r="BF172" s="508"/>
      <c r="BG172" s="508"/>
      <c r="BH172" s="508"/>
      <c r="BI172" s="508"/>
      <c r="BJ172" s="505"/>
      <c r="BK172" s="505"/>
      <c r="BL172" s="502"/>
    </row>
    <row r="173" spans="1:64" ht="15" hidden="1" customHeight="1" x14ac:dyDescent="0.25">
      <c r="A173" s="658"/>
      <c r="B173" s="659"/>
      <c r="C173" s="660"/>
      <c r="D173" s="529"/>
      <c r="E173" s="532"/>
      <c r="F173" s="535"/>
      <c r="G173" s="505"/>
      <c r="H173" s="514"/>
      <c r="I173" s="538"/>
      <c r="J173" s="541"/>
      <c r="K173" s="544"/>
      <c r="L173" s="505"/>
      <c r="M173" s="505"/>
      <c r="N173" s="520"/>
      <c r="O173" s="523"/>
      <c r="P173" s="514"/>
      <c r="Q173" s="526"/>
      <c r="R173" s="514"/>
      <c r="S173" s="526"/>
      <c r="T173" s="514"/>
      <c r="U173" s="526"/>
      <c r="V173" s="547"/>
      <c r="W173" s="526"/>
      <c r="X173" s="526"/>
      <c r="Y173" s="511"/>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50"/>
      <c r="AP173" s="550"/>
      <c r="AQ173" s="511"/>
      <c r="AR173" s="550"/>
      <c r="AS173" s="550"/>
      <c r="AT173" s="511"/>
      <c r="AU173" s="511"/>
      <c r="AV173" s="511"/>
      <c r="AW173" s="514"/>
      <c r="AX173" s="505"/>
      <c r="AY173" s="505"/>
      <c r="AZ173" s="505"/>
      <c r="BA173" s="505"/>
      <c r="BB173" s="517"/>
      <c r="BC173" s="505"/>
      <c r="BD173" s="505"/>
      <c r="BE173" s="508"/>
      <c r="BF173" s="508"/>
      <c r="BG173" s="508"/>
      <c r="BH173" s="508"/>
      <c r="BI173" s="508"/>
      <c r="BJ173" s="505"/>
      <c r="BK173" s="505"/>
      <c r="BL173" s="502"/>
    </row>
    <row r="174" spans="1:64" ht="15" hidden="1" customHeight="1" x14ac:dyDescent="0.25">
      <c r="A174" s="658"/>
      <c r="B174" s="659"/>
      <c r="C174" s="660"/>
      <c r="D174" s="529"/>
      <c r="E174" s="532"/>
      <c r="F174" s="535"/>
      <c r="G174" s="505"/>
      <c r="H174" s="514"/>
      <c r="I174" s="538"/>
      <c r="J174" s="541"/>
      <c r="K174" s="544"/>
      <c r="L174" s="505"/>
      <c r="M174" s="505"/>
      <c r="N174" s="520"/>
      <c r="O174" s="523"/>
      <c r="P174" s="514"/>
      <c r="Q174" s="526"/>
      <c r="R174" s="514"/>
      <c r="S174" s="526"/>
      <c r="T174" s="514"/>
      <c r="U174" s="526"/>
      <c r="V174" s="547"/>
      <c r="W174" s="526"/>
      <c r="X174" s="526"/>
      <c r="Y174" s="511"/>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50"/>
      <c r="AP174" s="550"/>
      <c r="AQ174" s="511"/>
      <c r="AR174" s="550"/>
      <c r="AS174" s="550"/>
      <c r="AT174" s="511"/>
      <c r="AU174" s="511"/>
      <c r="AV174" s="511"/>
      <c r="AW174" s="514"/>
      <c r="AX174" s="505"/>
      <c r="AY174" s="505"/>
      <c r="AZ174" s="505"/>
      <c r="BA174" s="505"/>
      <c r="BB174" s="517"/>
      <c r="BC174" s="505"/>
      <c r="BD174" s="505"/>
      <c r="BE174" s="508"/>
      <c r="BF174" s="508"/>
      <c r="BG174" s="508"/>
      <c r="BH174" s="508"/>
      <c r="BI174" s="508"/>
      <c r="BJ174" s="505"/>
      <c r="BK174" s="505"/>
      <c r="BL174" s="502"/>
    </row>
    <row r="175" spans="1:64" ht="15" hidden="1" customHeight="1" x14ac:dyDescent="0.25">
      <c r="A175" s="658"/>
      <c r="B175" s="659"/>
      <c r="C175" s="660"/>
      <c r="D175" s="529"/>
      <c r="E175" s="532"/>
      <c r="F175" s="535"/>
      <c r="G175" s="505"/>
      <c r="H175" s="514"/>
      <c r="I175" s="538"/>
      <c r="J175" s="541"/>
      <c r="K175" s="544"/>
      <c r="L175" s="505"/>
      <c r="M175" s="505"/>
      <c r="N175" s="520"/>
      <c r="O175" s="523"/>
      <c r="P175" s="514"/>
      <c r="Q175" s="526"/>
      <c r="R175" s="514"/>
      <c r="S175" s="526"/>
      <c r="T175" s="514"/>
      <c r="U175" s="526"/>
      <c r="V175" s="547"/>
      <c r="W175" s="526"/>
      <c r="X175" s="526"/>
      <c r="Y175" s="511"/>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50"/>
      <c r="AP175" s="550"/>
      <c r="AQ175" s="511"/>
      <c r="AR175" s="550"/>
      <c r="AS175" s="550"/>
      <c r="AT175" s="511"/>
      <c r="AU175" s="511"/>
      <c r="AV175" s="511"/>
      <c r="AW175" s="514"/>
      <c r="AX175" s="505"/>
      <c r="AY175" s="505"/>
      <c r="AZ175" s="505"/>
      <c r="BA175" s="505"/>
      <c r="BB175" s="517"/>
      <c r="BC175" s="505"/>
      <c r="BD175" s="505"/>
      <c r="BE175" s="508"/>
      <c r="BF175" s="508"/>
      <c r="BG175" s="508"/>
      <c r="BH175" s="508"/>
      <c r="BI175" s="508"/>
      <c r="BJ175" s="505"/>
      <c r="BK175" s="505"/>
      <c r="BL175" s="502"/>
    </row>
    <row r="176" spans="1:64" ht="15.75" hidden="1" customHeight="1" thickBot="1" x14ac:dyDescent="0.3">
      <c r="A176" s="658"/>
      <c r="B176" s="659"/>
      <c r="C176" s="660"/>
      <c r="D176" s="530"/>
      <c r="E176" s="533"/>
      <c r="F176" s="536"/>
      <c r="G176" s="506"/>
      <c r="H176" s="515"/>
      <c r="I176" s="539"/>
      <c r="J176" s="542"/>
      <c r="K176" s="545"/>
      <c r="L176" s="506"/>
      <c r="M176" s="506"/>
      <c r="N176" s="521"/>
      <c r="O176" s="524"/>
      <c r="P176" s="515"/>
      <c r="Q176" s="527"/>
      <c r="R176" s="515"/>
      <c r="S176" s="527"/>
      <c r="T176" s="515"/>
      <c r="U176" s="527"/>
      <c r="V176" s="548"/>
      <c r="W176" s="527"/>
      <c r="X176" s="527"/>
      <c r="Y176" s="512"/>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51"/>
      <c r="AP176" s="551"/>
      <c r="AQ176" s="512"/>
      <c r="AR176" s="551"/>
      <c r="AS176" s="551"/>
      <c r="AT176" s="512"/>
      <c r="AU176" s="512"/>
      <c r="AV176" s="512"/>
      <c r="AW176" s="515"/>
      <c r="AX176" s="506"/>
      <c r="AY176" s="506"/>
      <c r="AZ176" s="506"/>
      <c r="BA176" s="506"/>
      <c r="BB176" s="518"/>
      <c r="BC176" s="506"/>
      <c r="BD176" s="506"/>
      <c r="BE176" s="509"/>
      <c r="BF176" s="509"/>
      <c r="BG176" s="509"/>
      <c r="BH176" s="509"/>
      <c r="BI176" s="509"/>
      <c r="BJ176" s="506"/>
      <c r="BK176" s="506"/>
      <c r="BL176" s="503"/>
    </row>
    <row r="177" spans="1:64" ht="15" hidden="1" customHeight="1" x14ac:dyDescent="0.25">
      <c r="A177" s="658"/>
      <c r="B177" s="659"/>
      <c r="C177" s="660"/>
      <c r="D177" s="528"/>
      <c r="E177" s="531"/>
      <c r="F177" s="534"/>
      <c r="G177" s="504"/>
      <c r="H177" s="513"/>
      <c r="I177" s="537" t="str">
        <f>IF(D177="","",IF(D177="RG",'Identificación RG'!B497,IF(H177="","",(CONCATENATE(H177," ",$K$2," ",G177," ",$K$3," ",M177," ",$K$4," ",L177)))))</f>
        <v/>
      </c>
      <c r="J177" s="540"/>
      <c r="K177" s="543" t="str">
        <f>CONCATENATE(" *",'Identificación RG'!C492," *",'Identificación RG'!E492," *",'Identificación RG'!G492)</f>
        <v xml:space="preserve"> * * *</v>
      </c>
      <c r="L177" s="504"/>
      <c r="M177" s="504"/>
      <c r="N177" s="519"/>
      <c r="O177" s="522"/>
      <c r="P177" s="513"/>
      <c r="Q177" s="525" t="str">
        <f>IF(P177="Muy Alta",100%,IF(P177="Alta",80%,IF(P177="Media",60%,IF(P177="Baja",40%,IF(P177="Muy Baja",20%,"")))))</f>
        <v/>
      </c>
      <c r="R177" s="513"/>
      <c r="S177" s="525" t="str">
        <f>IF(R177="Catastrófico",100%,IF(R177="Mayor",80%,IF(R177="Moderado",60%,IF(R177="Menor",40%,IF(R177="Leve",20%,"")))))</f>
        <v/>
      </c>
      <c r="T177" s="513"/>
      <c r="U177" s="525" t="str">
        <f>IF(T177="Catastrófico",100%,IF(T177="Mayor",80%,IF(T177="Moderado",60%,IF(T177="Menor",40%,IF(T177="Leve",20%,"")))))</f>
        <v/>
      </c>
      <c r="V177" s="546" t="str">
        <f>IF(W177=100%,"Catastrófico",IF(W177=80%,"Mayor",IF(W177=60%,"Moderado",IF(W177=40%,"Menor",IF(W177=20%,"Leve","")))))</f>
        <v/>
      </c>
      <c r="W177" s="525" t="str">
        <f>IF(AND(S177="",U177=""),"",MAX(S177,U177))</f>
        <v/>
      </c>
      <c r="X177" s="525" t="str">
        <f>CONCATENATE(P177,V177)</f>
        <v/>
      </c>
      <c r="Y177" s="510"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49" t="str">
        <f>Q177</f>
        <v/>
      </c>
      <c r="AP177" s="549" t="str">
        <f>IF(AJ177="","",MIN(AJ177:AJ182))</f>
        <v/>
      </c>
      <c r="AQ177" s="510" t="str">
        <f>IFERROR(IF(AP177="","",IF(AP177&lt;=0.2,"Muy Baja",IF(AP177&lt;=0.4,"Baja",IF(AP177&lt;=0.6,"Media",IF(AP177&lt;=0.8,"Alta","Muy Alta"))))),"")</f>
        <v/>
      </c>
      <c r="AR177" s="549" t="str">
        <f>W177</f>
        <v/>
      </c>
      <c r="AS177" s="549" t="str">
        <f>IF(AK177="","",MIN(AK177:AK182))</f>
        <v/>
      </c>
      <c r="AT177" s="510" t="str">
        <f>IFERROR(IF(AS177="","",IF(AS177&lt;=0.2,"Leve",IF(AS177&lt;=0.4,"Menor",IF(AS177&lt;=0.6,"Moderado",IF(AS177&lt;=0.8,"Mayor","Catastrófico"))))),"")</f>
        <v/>
      </c>
      <c r="AU177" s="510" t="str">
        <f>Y177</f>
        <v/>
      </c>
      <c r="AV177" s="510"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13"/>
      <c r="AX177" s="504"/>
      <c r="AY177" s="504"/>
      <c r="AZ177" s="504"/>
      <c r="BA177" s="504"/>
      <c r="BB177" s="516"/>
      <c r="BC177" s="504"/>
      <c r="BD177" s="504"/>
      <c r="BE177" s="507"/>
      <c r="BF177" s="507"/>
      <c r="BG177" s="507"/>
      <c r="BH177" s="507"/>
      <c r="BI177" s="507"/>
      <c r="BJ177" s="504"/>
      <c r="BK177" s="504"/>
      <c r="BL177" s="501"/>
    </row>
    <row r="178" spans="1:64" ht="15" hidden="1" customHeight="1" x14ac:dyDescent="0.25">
      <c r="A178" s="658"/>
      <c r="B178" s="659"/>
      <c r="C178" s="660"/>
      <c r="D178" s="529"/>
      <c r="E178" s="532"/>
      <c r="F178" s="535"/>
      <c r="G178" s="505"/>
      <c r="H178" s="514"/>
      <c r="I178" s="538"/>
      <c r="J178" s="541"/>
      <c r="K178" s="544"/>
      <c r="L178" s="505"/>
      <c r="M178" s="505"/>
      <c r="N178" s="520"/>
      <c r="O178" s="523"/>
      <c r="P178" s="514"/>
      <c r="Q178" s="526"/>
      <c r="R178" s="514"/>
      <c r="S178" s="526"/>
      <c r="T178" s="514"/>
      <c r="U178" s="526"/>
      <c r="V178" s="547"/>
      <c r="W178" s="526"/>
      <c r="X178" s="526"/>
      <c r="Y178" s="511"/>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50"/>
      <c r="AP178" s="550"/>
      <c r="AQ178" s="511"/>
      <c r="AR178" s="550"/>
      <c r="AS178" s="550"/>
      <c r="AT178" s="511"/>
      <c r="AU178" s="511"/>
      <c r="AV178" s="511"/>
      <c r="AW178" s="514"/>
      <c r="AX178" s="505"/>
      <c r="AY178" s="505"/>
      <c r="AZ178" s="505"/>
      <c r="BA178" s="505"/>
      <c r="BB178" s="517"/>
      <c r="BC178" s="505"/>
      <c r="BD178" s="505"/>
      <c r="BE178" s="508"/>
      <c r="BF178" s="508"/>
      <c r="BG178" s="508"/>
      <c r="BH178" s="508"/>
      <c r="BI178" s="508"/>
      <c r="BJ178" s="505"/>
      <c r="BK178" s="505"/>
      <c r="BL178" s="502"/>
    </row>
    <row r="179" spans="1:64" ht="15" hidden="1" customHeight="1" x14ac:dyDescent="0.25">
      <c r="A179" s="658"/>
      <c r="B179" s="659"/>
      <c r="C179" s="660"/>
      <c r="D179" s="529"/>
      <c r="E179" s="532"/>
      <c r="F179" s="535"/>
      <c r="G179" s="505"/>
      <c r="H179" s="514"/>
      <c r="I179" s="538"/>
      <c r="J179" s="541"/>
      <c r="K179" s="544"/>
      <c r="L179" s="505"/>
      <c r="M179" s="505"/>
      <c r="N179" s="520"/>
      <c r="O179" s="523"/>
      <c r="P179" s="514"/>
      <c r="Q179" s="526"/>
      <c r="R179" s="514"/>
      <c r="S179" s="526"/>
      <c r="T179" s="514"/>
      <c r="U179" s="526"/>
      <c r="V179" s="547"/>
      <c r="W179" s="526"/>
      <c r="X179" s="526"/>
      <c r="Y179" s="511"/>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50"/>
      <c r="AP179" s="550"/>
      <c r="AQ179" s="511"/>
      <c r="AR179" s="550"/>
      <c r="AS179" s="550"/>
      <c r="AT179" s="511"/>
      <c r="AU179" s="511"/>
      <c r="AV179" s="511"/>
      <c r="AW179" s="514"/>
      <c r="AX179" s="505"/>
      <c r="AY179" s="505"/>
      <c r="AZ179" s="505"/>
      <c r="BA179" s="505"/>
      <c r="BB179" s="517"/>
      <c r="BC179" s="505"/>
      <c r="BD179" s="505"/>
      <c r="BE179" s="508"/>
      <c r="BF179" s="508"/>
      <c r="BG179" s="508"/>
      <c r="BH179" s="508"/>
      <c r="BI179" s="508"/>
      <c r="BJ179" s="505"/>
      <c r="BK179" s="505"/>
      <c r="BL179" s="502"/>
    </row>
    <row r="180" spans="1:64" ht="15" hidden="1" customHeight="1" x14ac:dyDescent="0.25">
      <c r="A180" s="658"/>
      <c r="B180" s="659"/>
      <c r="C180" s="660"/>
      <c r="D180" s="529"/>
      <c r="E180" s="532"/>
      <c r="F180" s="535"/>
      <c r="G180" s="505"/>
      <c r="H180" s="514"/>
      <c r="I180" s="538"/>
      <c r="J180" s="541"/>
      <c r="K180" s="544"/>
      <c r="L180" s="505"/>
      <c r="M180" s="505"/>
      <c r="N180" s="520"/>
      <c r="O180" s="523"/>
      <c r="P180" s="514"/>
      <c r="Q180" s="526"/>
      <c r="R180" s="514"/>
      <c r="S180" s="526"/>
      <c r="T180" s="514"/>
      <c r="U180" s="526"/>
      <c r="V180" s="547"/>
      <c r="W180" s="526"/>
      <c r="X180" s="526"/>
      <c r="Y180" s="511"/>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50"/>
      <c r="AP180" s="550"/>
      <c r="AQ180" s="511"/>
      <c r="AR180" s="550"/>
      <c r="AS180" s="550"/>
      <c r="AT180" s="511"/>
      <c r="AU180" s="511"/>
      <c r="AV180" s="511"/>
      <c r="AW180" s="514"/>
      <c r="AX180" s="505"/>
      <c r="AY180" s="505"/>
      <c r="AZ180" s="505"/>
      <c r="BA180" s="505"/>
      <c r="BB180" s="517"/>
      <c r="BC180" s="505"/>
      <c r="BD180" s="505"/>
      <c r="BE180" s="508"/>
      <c r="BF180" s="508"/>
      <c r="BG180" s="508"/>
      <c r="BH180" s="508"/>
      <c r="BI180" s="508"/>
      <c r="BJ180" s="505"/>
      <c r="BK180" s="505"/>
      <c r="BL180" s="502"/>
    </row>
    <row r="181" spans="1:64" ht="15" hidden="1" customHeight="1" x14ac:dyDescent="0.25">
      <c r="A181" s="658"/>
      <c r="B181" s="659"/>
      <c r="C181" s="660"/>
      <c r="D181" s="529"/>
      <c r="E181" s="532"/>
      <c r="F181" s="535"/>
      <c r="G181" s="505"/>
      <c r="H181" s="514"/>
      <c r="I181" s="538"/>
      <c r="J181" s="541"/>
      <c r="K181" s="544"/>
      <c r="L181" s="505"/>
      <c r="M181" s="505"/>
      <c r="N181" s="520"/>
      <c r="O181" s="523"/>
      <c r="P181" s="514"/>
      <c r="Q181" s="526"/>
      <c r="R181" s="514"/>
      <c r="S181" s="526"/>
      <c r="T181" s="514"/>
      <c r="U181" s="526"/>
      <c r="V181" s="547"/>
      <c r="W181" s="526"/>
      <c r="X181" s="526"/>
      <c r="Y181" s="511"/>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50"/>
      <c r="AP181" s="550"/>
      <c r="AQ181" s="511"/>
      <c r="AR181" s="550"/>
      <c r="AS181" s="550"/>
      <c r="AT181" s="511"/>
      <c r="AU181" s="511"/>
      <c r="AV181" s="511"/>
      <c r="AW181" s="514"/>
      <c r="AX181" s="505"/>
      <c r="AY181" s="505"/>
      <c r="AZ181" s="505"/>
      <c r="BA181" s="505"/>
      <c r="BB181" s="517"/>
      <c r="BC181" s="505"/>
      <c r="BD181" s="505"/>
      <c r="BE181" s="508"/>
      <c r="BF181" s="508"/>
      <c r="BG181" s="508"/>
      <c r="BH181" s="508"/>
      <c r="BI181" s="508"/>
      <c r="BJ181" s="505"/>
      <c r="BK181" s="505"/>
      <c r="BL181" s="502"/>
    </row>
    <row r="182" spans="1:64" ht="15.75" hidden="1" customHeight="1" thickBot="1" x14ac:dyDescent="0.3">
      <c r="A182" s="658"/>
      <c r="B182" s="659"/>
      <c r="C182" s="660"/>
      <c r="D182" s="530"/>
      <c r="E182" s="533"/>
      <c r="F182" s="536"/>
      <c r="G182" s="506"/>
      <c r="H182" s="515"/>
      <c r="I182" s="539"/>
      <c r="J182" s="542"/>
      <c r="K182" s="545"/>
      <c r="L182" s="506"/>
      <c r="M182" s="506"/>
      <c r="N182" s="521"/>
      <c r="O182" s="524"/>
      <c r="P182" s="515"/>
      <c r="Q182" s="527"/>
      <c r="R182" s="515"/>
      <c r="S182" s="527"/>
      <c r="T182" s="515"/>
      <c r="U182" s="527"/>
      <c r="V182" s="548"/>
      <c r="W182" s="527"/>
      <c r="X182" s="527"/>
      <c r="Y182" s="512"/>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51"/>
      <c r="AP182" s="551"/>
      <c r="AQ182" s="512"/>
      <c r="AR182" s="551"/>
      <c r="AS182" s="551"/>
      <c r="AT182" s="512"/>
      <c r="AU182" s="512"/>
      <c r="AV182" s="512"/>
      <c r="AW182" s="515"/>
      <c r="AX182" s="506"/>
      <c r="AY182" s="506"/>
      <c r="AZ182" s="506"/>
      <c r="BA182" s="506"/>
      <c r="BB182" s="518"/>
      <c r="BC182" s="506"/>
      <c r="BD182" s="506"/>
      <c r="BE182" s="509"/>
      <c r="BF182" s="509"/>
      <c r="BG182" s="509"/>
      <c r="BH182" s="509"/>
      <c r="BI182" s="509"/>
      <c r="BJ182" s="506"/>
      <c r="BK182" s="506"/>
      <c r="BL182" s="503"/>
    </row>
    <row r="183" spans="1:64" ht="15" hidden="1" customHeight="1" x14ac:dyDescent="0.25">
      <c r="A183" s="658"/>
      <c r="B183" s="659"/>
      <c r="C183" s="660"/>
      <c r="D183" s="528"/>
      <c r="E183" s="531"/>
      <c r="F183" s="534"/>
      <c r="G183" s="504"/>
      <c r="H183" s="513"/>
      <c r="I183" s="537" t="str">
        <f>IF(D183="","",IF(D183="RG",'Identificación RG'!B514,IF(H183="","",(CONCATENATE(H183," ",$K$2," ",G183," ",$K$3," ",M183," ",$K$4," ",L183)))))</f>
        <v/>
      </c>
      <c r="J183" s="540"/>
      <c r="K183" s="543" t="str">
        <f>CONCATENATE(" *",'Identificación RG'!C509," *",'Identificación RG'!E509," *",'Identificación RG'!G509)</f>
        <v xml:space="preserve"> * * *</v>
      </c>
      <c r="L183" s="504"/>
      <c r="M183" s="504"/>
      <c r="N183" s="519"/>
      <c r="O183" s="522"/>
      <c r="P183" s="513"/>
      <c r="Q183" s="525" t="str">
        <f>IF(P183="Muy Alta",100%,IF(P183="Alta",80%,IF(P183="Media",60%,IF(P183="Baja",40%,IF(P183="Muy Baja",20%,"")))))</f>
        <v/>
      </c>
      <c r="R183" s="513"/>
      <c r="S183" s="525" t="str">
        <f>IF(R183="Catastrófico",100%,IF(R183="Mayor",80%,IF(R183="Moderado",60%,IF(R183="Menor",40%,IF(R183="Leve",20%,"")))))</f>
        <v/>
      </c>
      <c r="T183" s="513"/>
      <c r="U183" s="525" t="str">
        <f>IF(T183="Catastrófico",100%,IF(T183="Mayor",80%,IF(T183="Moderado",60%,IF(T183="Menor",40%,IF(T183="Leve",20%,"")))))</f>
        <v/>
      </c>
      <c r="V183" s="546" t="str">
        <f>IF(W183=100%,"Catastrófico",IF(W183=80%,"Mayor",IF(W183=60%,"Moderado",IF(W183=40%,"Menor",IF(W183=20%,"Leve","")))))</f>
        <v/>
      </c>
      <c r="W183" s="525" t="str">
        <f>IF(AND(S183="",U183=""),"",MAX(S183,U183))</f>
        <v/>
      </c>
      <c r="X183" s="525" t="str">
        <f>CONCATENATE(P183,V183)</f>
        <v/>
      </c>
      <c r="Y183" s="510"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49" t="str">
        <f>Q183</f>
        <v/>
      </c>
      <c r="AP183" s="549" t="str">
        <f>IF(AJ183="","",MIN(AJ183:AJ188))</f>
        <v/>
      </c>
      <c r="AQ183" s="510" t="str">
        <f>IFERROR(IF(AP183="","",IF(AP183&lt;=0.2,"Muy Baja",IF(AP183&lt;=0.4,"Baja",IF(AP183&lt;=0.6,"Media",IF(AP183&lt;=0.8,"Alta","Muy Alta"))))),"")</f>
        <v/>
      </c>
      <c r="AR183" s="549" t="str">
        <f>W183</f>
        <v/>
      </c>
      <c r="AS183" s="549" t="str">
        <f>IF(AK183="","",MIN(AK183:AK188))</f>
        <v/>
      </c>
      <c r="AT183" s="510" t="str">
        <f>IFERROR(IF(AS183="","",IF(AS183&lt;=0.2,"Leve",IF(AS183&lt;=0.4,"Menor",IF(AS183&lt;=0.6,"Moderado",IF(AS183&lt;=0.8,"Mayor","Catastrófico"))))),"")</f>
        <v/>
      </c>
      <c r="AU183" s="510" t="str">
        <f>Y183</f>
        <v/>
      </c>
      <c r="AV183" s="510"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13"/>
      <c r="AX183" s="504"/>
      <c r="AY183" s="504"/>
      <c r="AZ183" s="504"/>
      <c r="BA183" s="504"/>
      <c r="BB183" s="516"/>
      <c r="BC183" s="504"/>
      <c r="BD183" s="504"/>
      <c r="BE183" s="507"/>
      <c r="BF183" s="507"/>
      <c r="BG183" s="507"/>
      <c r="BH183" s="507"/>
      <c r="BI183" s="507"/>
      <c r="BJ183" s="504"/>
      <c r="BK183" s="504"/>
      <c r="BL183" s="501"/>
    </row>
    <row r="184" spans="1:64" ht="15" hidden="1" customHeight="1" x14ac:dyDescent="0.25">
      <c r="A184" s="658"/>
      <c r="B184" s="659"/>
      <c r="C184" s="660"/>
      <c r="D184" s="529"/>
      <c r="E184" s="532"/>
      <c r="F184" s="535"/>
      <c r="G184" s="505"/>
      <c r="H184" s="514"/>
      <c r="I184" s="538"/>
      <c r="J184" s="541"/>
      <c r="K184" s="544"/>
      <c r="L184" s="505"/>
      <c r="M184" s="505"/>
      <c r="N184" s="520"/>
      <c r="O184" s="523"/>
      <c r="P184" s="514"/>
      <c r="Q184" s="526"/>
      <c r="R184" s="514"/>
      <c r="S184" s="526"/>
      <c r="T184" s="514"/>
      <c r="U184" s="526"/>
      <c r="V184" s="547"/>
      <c r="W184" s="526"/>
      <c r="X184" s="526"/>
      <c r="Y184" s="511"/>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50"/>
      <c r="AP184" s="550"/>
      <c r="AQ184" s="511"/>
      <c r="AR184" s="550"/>
      <c r="AS184" s="550"/>
      <c r="AT184" s="511"/>
      <c r="AU184" s="511"/>
      <c r="AV184" s="511"/>
      <c r="AW184" s="514"/>
      <c r="AX184" s="505"/>
      <c r="AY184" s="505"/>
      <c r="AZ184" s="505"/>
      <c r="BA184" s="505"/>
      <c r="BB184" s="517"/>
      <c r="BC184" s="505"/>
      <c r="BD184" s="505"/>
      <c r="BE184" s="508"/>
      <c r="BF184" s="508"/>
      <c r="BG184" s="508"/>
      <c r="BH184" s="508"/>
      <c r="BI184" s="508"/>
      <c r="BJ184" s="505"/>
      <c r="BK184" s="505"/>
      <c r="BL184" s="502"/>
    </row>
    <row r="185" spans="1:64" ht="15" hidden="1" customHeight="1" x14ac:dyDescent="0.25">
      <c r="A185" s="658"/>
      <c r="B185" s="659"/>
      <c r="C185" s="660"/>
      <c r="D185" s="529"/>
      <c r="E185" s="532"/>
      <c r="F185" s="535"/>
      <c r="G185" s="505"/>
      <c r="H185" s="514"/>
      <c r="I185" s="538"/>
      <c r="J185" s="541"/>
      <c r="K185" s="544"/>
      <c r="L185" s="505"/>
      <c r="M185" s="505"/>
      <c r="N185" s="520"/>
      <c r="O185" s="523"/>
      <c r="P185" s="514"/>
      <c r="Q185" s="526"/>
      <c r="R185" s="514"/>
      <c r="S185" s="526"/>
      <c r="T185" s="514"/>
      <c r="U185" s="526"/>
      <c r="V185" s="547"/>
      <c r="W185" s="526"/>
      <c r="X185" s="526"/>
      <c r="Y185" s="511"/>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50"/>
      <c r="AP185" s="550"/>
      <c r="AQ185" s="511"/>
      <c r="AR185" s="550"/>
      <c r="AS185" s="550"/>
      <c r="AT185" s="511"/>
      <c r="AU185" s="511"/>
      <c r="AV185" s="511"/>
      <c r="AW185" s="514"/>
      <c r="AX185" s="505"/>
      <c r="AY185" s="505"/>
      <c r="AZ185" s="505"/>
      <c r="BA185" s="505"/>
      <c r="BB185" s="517"/>
      <c r="BC185" s="505"/>
      <c r="BD185" s="505"/>
      <c r="BE185" s="508"/>
      <c r="BF185" s="508"/>
      <c r="BG185" s="508"/>
      <c r="BH185" s="508"/>
      <c r="BI185" s="508"/>
      <c r="BJ185" s="505"/>
      <c r="BK185" s="505"/>
      <c r="BL185" s="502"/>
    </row>
    <row r="186" spans="1:64" ht="15" hidden="1" customHeight="1" x14ac:dyDescent="0.25">
      <c r="A186" s="658"/>
      <c r="B186" s="659"/>
      <c r="C186" s="660"/>
      <c r="D186" s="529"/>
      <c r="E186" s="532"/>
      <c r="F186" s="535"/>
      <c r="G186" s="505"/>
      <c r="H186" s="514"/>
      <c r="I186" s="538"/>
      <c r="J186" s="541"/>
      <c r="K186" s="544"/>
      <c r="L186" s="505"/>
      <c r="M186" s="505"/>
      <c r="N186" s="520"/>
      <c r="O186" s="523"/>
      <c r="P186" s="514"/>
      <c r="Q186" s="526"/>
      <c r="R186" s="514"/>
      <c r="S186" s="526"/>
      <c r="T186" s="514"/>
      <c r="U186" s="526"/>
      <c r="V186" s="547"/>
      <c r="W186" s="526"/>
      <c r="X186" s="526"/>
      <c r="Y186" s="511"/>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50"/>
      <c r="AP186" s="550"/>
      <c r="AQ186" s="511"/>
      <c r="AR186" s="550"/>
      <c r="AS186" s="550"/>
      <c r="AT186" s="511"/>
      <c r="AU186" s="511"/>
      <c r="AV186" s="511"/>
      <c r="AW186" s="514"/>
      <c r="AX186" s="505"/>
      <c r="AY186" s="505"/>
      <c r="AZ186" s="505"/>
      <c r="BA186" s="505"/>
      <c r="BB186" s="517"/>
      <c r="BC186" s="505"/>
      <c r="BD186" s="505"/>
      <c r="BE186" s="508"/>
      <c r="BF186" s="508"/>
      <c r="BG186" s="508"/>
      <c r="BH186" s="508"/>
      <c r="BI186" s="508"/>
      <c r="BJ186" s="505"/>
      <c r="BK186" s="505"/>
      <c r="BL186" s="502"/>
    </row>
    <row r="187" spans="1:64" ht="15" hidden="1" customHeight="1" x14ac:dyDescent="0.25">
      <c r="A187" s="658"/>
      <c r="B187" s="659"/>
      <c r="C187" s="660"/>
      <c r="D187" s="529"/>
      <c r="E187" s="532"/>
      <c r="F187" s="535"/>
      <c r="G187" s="505"/>
      <c r="H187" s="514"/>
      <c r="I187" s="538"/>
      <c r="J187" s="541"/>
      <c r="K187" s="544"/>
      <c r="L187" s="505"/>
      <c r="M187" s="505"/>
      <c r="N187" s="520"/>
      <c r="O187" s="523"/>
      <c r="P187" s="514"/>
      <c r="Q187" s="526"/>
      <c r="R187" s="514"/>
      <c r="S187" s="526"/>
      <c r="T187" s="514"/>
      <c r="U187" s="526"/>
      <c r="V187" s="547"/>
      <c r="W187" s="526"/>
      <c r="X187" s="526"/>
      <c r="Y187" s="511"/>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50"/>
      <c r="AP187" s="550"/>
      <c r="AQ187" s="511"/>
      <c r="AR187" s="550"/>
      <c r="AS187" s="550"/>
      <c r="AT187" s="511"/>
      <c r="AU187" s="511"/>
      <c r="AV187" s="511"/>
      <c r="AW187" s="514"/>
      <c r="AX187" s="505"/>
      <c r="AY187" s="505"/>
      <c r="AZ187" s="505"/>
      <c r="BA187" s="505"/>
      <c r="BB187" s="517"/>
      <c r="BC187" s="505"/>
      <c r="BD187" s="505"/>
      <c r="BE187" s="508"/>
      <c r="BF187" s="508"/>
      <c r="BG187" s="508"/>
      <c r="BH187" s="508"/>
      <c r="BI187" s="508"/>
      <c r="BJ187" s="505"/>
      <c r="BK187" s="505"/>
      <c r="BL187" s="502"/>
    </row>
    <row r="188" spans="1:64" ht="15.75" thickBot="1" x14ac:dyDescent="0.3">
      <c r="A188" s="658"/>
      <c r="B188" s="659"/>
      <c r="C188" s="660"/>
      <c r="D188" s="530"/>
      <c r="E188" s="533"/>
      <c r="F188" s="536"/>
      <c r="G188" s="506"/>
      <c r="H188" s="515"/>
      <c r="I188" s="539"/>
      <c r="J188" s="542"/>
      <c r="K188" s="545"/>
      <c r="L188" s="506"/>
      <c r="M188" s="506"/>
      <c r="N188" s="521"/>
      <c r="O188" s="524"/>
      <c r="P188" s="515"/>
      <c r="Q188" s="527"/>
      <c r="R188" s="515"/>
      <c r="S188" s="527"/>
      <c r="T188" s="515"/>
      <c r="U188" s="527"/>
      <c r="V188" s="548"/>
      <c r="W188" s="527"/>
      <c r="X188" s="527"/>
      <c r="Y188" s="512"/>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51"/>
      <c r="AP188" s="551"/>
      <c r="AQ188" s="512"/>
      <c r="AR188" s="551"/>
      <c r="AS188" s="551"/>
      <c r="AT188" s="512"/>
      <c r="AU188" s="512"/>
      <c r="AV188" s="512"/>
      <c r="AW188" s="515"/>
      <c r="AX188" s="506"/>
      <c r="AY188" s="506"/>
      <c r="AZ188" s="506"/>
      <c r="BA188" s="506"/>
      <c r="BB188" s="518"/>
      <c r="BC188" s="506"/>
      <c r="BD188" s="506"/>
      <c r="BE188" s="509"/>
      <c r="BF188" s="509"/>
      <c r="BG188" s="509"/>
      <c r="BH188" s="509"/>
      <c r="BI188" s="509"/>
      <c r="BJ188" s="506"/>
      <c r="BK188" s="506"/>
      <c r="BL188" s="503"/>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link="1"/>
  <mergeCells count="141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s>
  <conditionalFormatting sqref="P9:P188">
    <cfRule type="cellIs" dxfId="59" priority="498" operator="equal">
      <formula>"Muy Baja"</formula>
    </cfRule>
    <cfRule type="cellIs" dxfId="58" priority="489" operator="equal">
      <formula>"Baja"</formula>
    </cfRule>
    <cfRule type="cellIs" dxfId="57" priority="488" operator="equal">
      <formula>"Media"</formula>
    </cfRule>
    <cfRule type="cellIs" dxfId="56" priority="487" operator="equal">
      <formula>"Alta"</formula>
    </cfRule>
    <cfRule type="cellIs" dxfId="55" priority="486" operator="equal">
      <formula>"Muy Alta"</formula>
    </cfRule>
  </conditionalFormatting>
  <conditionalFormatting sqref="R9:R188">
    <cfRule type="cellIs" dxfId="54" priority="485" operator="equal">
      <formula>"Leve"</formula>
    </cfRule>
    <cfRule type="cellIs" dxfId="53" priority="484" operator="equal">
      <formula>"Menor"</formula>
    </cfRule>
    <cfRule type="cellIs" dxfId="52" priority="483" operator="equal">
      <formula>"Moderado"</formula>
    </cfRule>
    <cfRule type="cellIs" dxfId="51" priority="482" operator="equal">
      <formula>"Mayor"</formula>
    </cfRule>
    <cfRule type="cellIs" dxfId="50" priority="481" operator="equal">
      <formula>"Catastrófico"</formula>
    </cfRule>
  </conditionalFormatting>
  <conditionalFormatting sqref="T9:T188">
    <cfRule type="cellIs" dxfId="49" priority="477" operator="equal">
      <formula>"Mayor"</formula>
    </cfRule>
    <cfRule type="cellIs" dxfId="48" priority="476" operator="equal">
      <formula>"Catastrófico"</formula>
    </cfRule>
    <cfRule type="cellIs" dxfId="47" priority="480" operator="equal">
      <formula>"Leve"</formula>
    </cfRule>
    <cfRule type="cellIs" dxfId="46" priority="479" operator="equal">
      <formula>"Menor"</formula>
    </cfRule>
    <cfRule type="cellIs" dxfId="45" priority="478" operator="equal">
      <formula>"Moderado"</formula>
    </cfRule>
  </conditionalFormatting>
  <conditionalFormatting sqref="V9:V188">
    <cfRule type="cellIs" dxfId="44" priority="474" operator="equal">
      <formula>"Menor"</formula>
    </cfRule>
    <cfRule type="cellIs" dxfId="43" priority="475" operator="equal">
      <formula>"Leve"</formula>
    </cfRule>
    <cfRule type="cellIs" dxfId="42" priority="470" operator="equal">
      <formula>"Catastrófico"</formula>
    </cfRule>
    <cfRule type="cellIs" dxfId="41" priority="472" operator="equal">
      <formula>"Mayor"</formula>
    </cfRule>
    <cfRule type="cellIs" dxfId="40" priority="473" operator="equal">
      <formula>"Moderado"</formula>
    </cfRule>
  </conditionalFormatting>
  <conditionalFormatting sqref="Y9:Y188">
    <cfRule type="cellIs" dxfId="39" priority="469" operator="equal">
      <formula>"Bajo"</formula>
    </cfRule>
    <cfRule type="cellIs" dxfId="38" priority="467" operator="equal">
      <formula>"Moderado"</formula>
    </cfRule>
    <cfRule type="cellIs" dxfId="37" priority="466" operator="equal">
      <formula>"Alto"</formula>
    </cfRule>
    <cfRule type="cellIs" dxfId="36" priority="465" operator="equal">
      <formula>"Extremo"</formula>
    </cfRule>
  </conditionalFormatting>
  <conditionalFormatting sqref="AQ9:AQ188">
    <cfRule type="cellIs" dxfId="35" priority="42" operator="equal">
      <formula>"Muy Alta"</formula>
    </cfRule>
    <cfRule type="cellIs" dxfId="34" priority="41" operator="equal">
      <formula>"Alta"</formula>
    </cfRule>
    <cfRule type="cellIs" dxfId="33" priority="40" operator="equal">
      <formula>"Media"</formula>
    </cfRule>
    <cfRule type="cellIs" dxfId="32" priority="39" operator="equal">
      <formula>"Baja"</formula>
    </cfRule>
    <cfRule type="cellIs" dxfId="31" priority="38" operator="equal">
      <formula>"Muy Baja"</formula>
    </cfRule>
  </conditionalFormatting>
  <conditionalFormatting sqref="AT9:AT188">
    <cfRule type="cellIs" dxfId="30" priority="37" operator="equal">
      <formula>"Catastrófico"</formula>
    </cfRule>
    <cfRule type="cellIs" dxfId="29" priority="36" operator="equal">
      <formula>"Mayor"</formula>
    </cfRule>
    <cfRule type="cellIs" dxfId="28" priority="34" operator="equal">
      <formula>"Menor"</formula>
    </cfRule>
    <cfRule type="cellIs" dxfId="27" priority="33" operator="equal">
      <formula>"Leve"</formula>
    </cfRule>
  </conditionalFormatting>
  <conditionalFormatting sqref="AT9:AV188">
    <cfRule type="cellIs" dxfId="26" priority="3" operator="equal">
      <formula>"Moderado"</formula>
    </cfRule>
  </conditionalFormatting>
  <conditionalFormatting sqref="AU9:AV188">
    <cfRule type="cellIs" dxfId="25" priority="2" operator="equal">
      <formula>"Alto"</formula>
    </cfRule>
    <cfRule type="cellIs" dxfId="24" priority="4" operator="equal">
      <formula>"Bajo"</formula>
    </cfRule>
    <cfRule type="cellIs" dxfId="23" priority="1" operator="equal">
      <formula>"Extremo"</formula>
    </cfRule>
  </conditionalFormatting>
  <dataValidations count="5">
    <dataValidation type="list" allowBlank="1" showInputMessage="1" showErrorMessage="1" sqref="BD4" xr:uid="{00000000-0002-0000-0300-000000000000}">
      <formula1>"I TRIM, II TRIM, III TRIM, IV TRIM"</formula1>
    </dataValidation>
    <dataValidation type="list" allowBlank="1" showInputMessage="1" showErrorMessage="1" sqref="AW9:AW188" xr:uid="{00000000-0002-0000-0300-000001000000}">
      <formula1>"Reducir, Aceptar, Evitar"</formula1>
    </dataValidation>
    <dataValidation type="list" allowBlank="1" showInputMessage="1" showErrorMessage="1" sqref="D9:D188" xr:uid="{00000000-0002-0000-0300-000002000000}">
      <formula1>"RG, RS"</formula1>
    </dataValidation>
    <dataValidation type="list" allowBlank="1" showInputMessage="1" showErrorMessage="1" sqref="J9:J188" xr:uid="{00000000-0002-0000-0300-000003000000}">
      <formula1>"SI, NO"</formula1>
    </dataValidation>
    <dataValidation type="list" allowBlank="1" showInputMessage="1" showErrorMessage="1" sqref="AB9:AB188" xr:uid="{00000000-0002-0000-0300-000004000000}">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Página &amp;P&amp;R&amp;A</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300-000005000000}">
          <x14:formula1>
            <xm:f>Tablas_GS!$B$8:$B$12</xm:f>
          </x14:formula1>
          <xm:sqref>P9:P188</xm:sqref>
        </x14:dataValidation>
        <x14:dataValidation type="list" allowBlank="1" showInputMessage="1" showErrorMessage="1" xr:uid="{00000000-0002-0000-0300-000006000000}">
          <x14:formula1>
            <xm:f>Tablas_GS!$B$17:$B$21</xm:f>
          </x14:formula1>
          <xm:sqref>T9:T188 R9:R188</xm:sqref>
        </x14:dataValidation>
        <x14:dataValidation type="list" allowBlank="1" showInputMessage="1" showErrorMessage="1" xr:uid="{00000000-0002-0000-0300-000007000000}">
          <x14:formula1>
            <xm:f>Tablas_GS!$D$29:$D$30</xm:f>
          </x14:formula1>
          <xm:sqref>AG9:AG188</xm:sqref>
        </x14:dataValidation>
        <x14:dataValidation type="list" allowBlank="1" showInputMessage="1" showErrorMessage="1" xr:uid="{00000000-0002-0000-0300-000008000000}">
          <x14:formula1>
            <xm:f>Tablas_GS!$D$31:$D$32</xm:f>
          </x14:formula1>
          <xm:sqref>AL9:AL188</xm:sqref>
        </x14:dataValidation>
        <x14:dataValidation type="list" allowBlank="1" showInputMessage="1" showErrorMessage="1" xr:uid="{00000000-0002-0000-0300-000009000000}">
          <x14:formula1>
            <xm:f>Tablas_GS!$D$33:$D$34</xm:f>
          </x14:formula1>
          <xm:sqref>AM9:AM188</xm:sqref>
        </x14:dataValidation>
        <x14:dataValidation type="list" allowBlank="1" showInputMessage="1" showErrorMessage="1" xr:uid="{00000000-0002-0000-0300-00000A000000}">
          <x14:formula1>
            <xm:f>Tablas_GS!$D$35:$D$36</xm:f>
          </x14:formula1>
          <xm:sqref>AN9:AN188</xm:sqref>
        </x14:dataValidation>
        <x14:dataValidation type="list" allowBlank="1" showInputMessage="1" showErrorMessage="1" xr:uid="{00000000-0002-0000-0300-00000B000000}">
          <x14:formula1>
            <xm:f>Listas!$B$75:$B$89</xm:f>
          </x14:formula1>
          <xm:sqref>A9</xm:sqref>
        </x14:dataValidation>
        <x14:dataValidation type="list" allowBlank="1" showInputMessage="1" showErrorMessage="1" xr:uid="{00000000-0002-0000-0300-00000C000000}">
          <x14:formula1>
            <xm:f>Tablas_GS!$D$26:$D$28</xm:f>
          </x14:formula1>
          <xm:sqref>AE9:AE188</xm:sqref>
        </x14:dataValidation>
        <x14:dataValidation type="list" allowBlank="1" showInputMessage="1" showErrorMessage="1" xr:uid="{00000000-0002-0000-0300-00000D000000}">
          <x14:formula1>
            <xm:f>Listas!$C$75:$C$89</xm:f>
          </x14:formula1>
          <xm:sqref>E9:E188</xm:sqref>
        </x14:dataValidation>
        <x14:dataValidation type="list" allowBlank="1" showInputMessage="1" showErrorMessage="1" xr:uid="{00000000-0002-0000-0300-00000E000000}">
          <x14:formula1>
            <xm:f>Listas!$B$69:$B$72</xm:f>
          </x14:formula1>
          <xm:sqref>H9:H188</xm:sqref>
        </x14:dataValidation>
        <x14:dataValidation type="list" allowBlank="1" showInputMessage="1" showErrorMessage="1" xr:uid="{00000000-0002-0000-0300-00000F000000}">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V314"/>
  <sheetViews>
    <sheetView showGridLines="0" zoomScale="90" zoomScaleNormal="90" zoomScaleSheetLayoutView="80" zoomScalePageLayoutView="87" workbookViewId="0"/>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694" t="s">
        <v>184</v>
      </c>
      <c r="B5" s="695"/>
      <c r="C5" s="695"/>
      <c r="D5" s="695"/>
      <c r="E5" s="695"/>
      <c r="F5" s="695"/>
      <c r="G5" s="695"/>
      <c r="H5" s="695"/>
      <c r="I5" s="695"/>
    </row>
    <row r="6" spans="1:14" x14ac:dyDescent="0.25">
      <c r="A6" s="237" t="s">
        <v>185</v>
      </c>
      <c r="B6" s="179">
        <v>2024</v>
      </c>
    </row>
    <row r="7" spans="1:14" x14ac:dyDescent="0.25">
      <c r="A7" s="237" t="s">
        <v>186</v>
      </c>
      <c r="B7" s="180">
        <v>1</v>
      </c>
    </row>
    <row r="8" spans="1:14" ht="34.5" customHeight="1" x14ac:dyDescent="0.35">
      <c r="A8" s="237" t="s">
        <v>189</v>
      </c>
      <c r="B8" s="698"/>
      <c r="C8" s="699"/>
      <c r="D8" s="699"/>
      <c r="E8" s="699"/>
      <c r="F8" s="700"/>
      <c r="G8" s="700"/>
      <c r="H8" s="700"/>
      <c r="I8" s="701"/>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691" t="s">
        <v>156</v>
      </c>
      <c r="B10" s="691" t="s">
        <v>0</v>
      </c>
      <c r="C10" s="708"/>
      <c r="D10" s="705" t="s">
        <v>1</v>
      </c>
      <c r="E10" s="706"/>
      <c r="F10" s="706"/>
      <c r="G10" s="706"/>
      <c r="H10" s="706"/>
      <c r="I10" s="707"/>
      <c r="J10" s="696" t="s">
        <v>191</v>
      </c>
      <c r="K10" s="696"/>
      <c r="L10" s="696"/>
      <c r="M10" s="696"/>
    </row>
    <row r="11" spans="1:14" ht="189.75" customHeight="1" x14ac:dyDescent="0.25">
      <c r="A11" s="692"/>
      <c r="B11" s="692"/>
      <c r="C11" s="709"/>
      <c r="D11" s="702" t="s">
        <v>878</v>
      </c>
      <c r="E11" s="703"/>
      <c r="F11" s="704"/>
      <c r="G11" s="22" t="s">
        <v>933</v>
      </c>
      <c r="H11" s="75" t="s">
        <v>182</v>
      </c>
      <c r="I11" s="22" t="s">
        <v>168</v>
      </c>
      <c r="J11" s="76" t="s">
        <v>49</v>
      </c>
      <c r="K11" s="76" t="s">
        <v>50</v>
      </c>
      <c r="L11" s="710" t="s">
        <v>51</v>
      </c>
      <c r="M11" s="711"/>
    </row>
    <row r="12" spans="1:14" ht="195" x14ac:dyDescent="0.25">
      <c r="A12" s="693" t="s">
        <v>961</v>
      </c>
      <c r="B12" s="697" t="s">
        <v>1028</v>
      </c>
      <c r="C12" s="77" t="str">
        <f>CONCATENATE(D12,"-",E12,"-",F12)</f>
        <v>RC-ADM-1</v>
      </c>
      <c r="D12" s="415" t="s">
        <v>1027</v>
      </c>
      <c r="E12" s="415" t="s">
        <v>962</v>
      </c>
      <c r="F12" s="416">
        <v>1</v>
      </c>
      <c r="G12" s="417" t="s">
        <v>1033</v>
      </c>
      <c r="H12" s="451" t="s">
        <v>1043</v>
      </c>
      <c r="I12" s="457" t="s">
        <v>1044</v>
      </c>
      <c r="J12" s="78" t="s">
        <v>72</v>
      </c>
      <c r="K12" s="79" t="str">
        <f>H50</f>
        <v>MAYOR</v>
      </c>
      <c r="L12" s="238" t="str">
        <f>CONCATENATE(J12,K12)</f>
        <v>IMPROBABLEMAYOR</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ALTO</v>
      </c>
    </row>
    <row r="13" spans="1:14" x14ac:dyDescent="0.25">
      <c r="A13" s="693"/>
      <c r="B13" s="697"/>
      <c r="C13" s="77" t="str">
        <f>CONCATENATE(D13,"-",E13,"-",F13)</f>
        <v>--</v>
      </c>
      <c r="D13" s="415"/>
      <c r="E13" s="415"/>
      <c r="F13" s="416"/>
      <c r="G13" s="417"/>
      <c r="H13" s="418"/>
      <c r="I13" s="418"/>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x14ac:dyDescent="0.25">
      <c r="A14" s="693"/>
      <c r="B14" s="697"/>
      <c r="C14" s="77" t="str">
        <f>CONCATENATE(D14,"-",E14,"-",F14)</f>
        <v>--</v>
      </c>
      <c r="D14" s="415"/>
      <c r="E14" s="415"/>
      <c r="F14" s="416"/>
      <c r="G14" s="417"/>
      <c r="H14" s="418"/>
      <c r="I14" s="418"/>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x14ac:dyDescent="0.25">
      <c r="A15" s="693"/>
      <c r="B15" s="697"/>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x14ac:dyDescent="0.25">
      <c r="A16" s="693"/>
      <c r="B16" s="697"/>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77" t="s">
        <v>187</v>
      </c>
      <c r="H19" s="677"/>
      <c r="I19" s="677"/>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78" t="s">
        <v>188</v>
      </c>
      <c r="G27" s="678"/>
      <c r="H27" s="678"/>
      <c r="I27" s="678"/>
      <c r="J27" s="678"/>
      <c r="K27" s="678"/>
      <c r="L27" s="678"/>
      <c r="M27" s="113"/>
    </row>
    <row r="28" spans="6:22" ht="15" customHeight="1" thickBot="1" x14ac:dyDescent="0.3">
      <c r="F28" s="689" t="s">
        <v>2</v>
      </c>
      <c r="G28" s="688" t="s">
        <v>169</v>
      </c>
      <c r="H28" s="85">
        <v>1</v>
      </c>
      <c r="I28" s="85">
        <v>2</v>
      </c>
      <c r="J28" s="85">
        <v>3</v>
      </c>
      <c r="K28" s="85">
        <v>4</v>
      </c>
      <c r="L28" s="85">
        <v>5</v>
      </c>
      <c r="N28" s="679" t="s">
        <v>52</v>
      </c>
      <c r="O28" s="680"/>
      <c r="P28" s="680"/>
      <c r="Q28" s="680"/>
      <c r="R28" s="680"/>
      <c r="S28" s="680"/>
      <c r="T28" s="680"/>
      <c r="U28" s="680"/>
      <c r="V28" s="681"/>
    </row>
    <row r="29" spans="6:22" ht="56.25" customHeight="1" thickBot="1" x14ac:dyDescent="0.3">
      <c r="F29" s="690"/>
      <c r="G29" s="688"/>
      <c r="H29" s="4" t="s">
        <v>178</v>
      </c>
      <c r="I29" s="4" t="s">
        <v>178</v>
      </c>
      <c r="J29" s="4" t="s">
        <v>178</v>
      </c>
      <c r="K29" s="4" t="s">
        <v>178</v>
      </c>
      <c r="L29" s="4" t="s">
        <v>178</v>
      </c>
      <c r="N29" s="682" t="s">
        <v>50</v>
      </c>
      <c r="O29" s="683"/>
      <c r="P29" s="683"/>
      <c r="Q29" s="683"/>
      <c r="R29" s="683"/>
      <c r="S29" s="683"/>
      <c r="T29" s="683"/>
      <c r="U29" s="683"/>
      <c r="V29" s="684"/>
    </row>
    <row r="30" spans="6:22" s="169" customFormat="1" ht="25.5" x14ac:dyDescent="0.25">
      <c r="F30" s="86">
        <v>16</v>
      </c>
      <c r="G30" s="87" t="s">
        <v>27</v>
      </c>
      <c r="H30" s="391"/>
      <c r="I30" s="391"/>
      <c r="J30" s="391"/>
      <c r="K30" s="88"/>
      <c r="L30" s="88"/>
      <c r="N30" s="685" t="s">
        <v>49</v>
      </c>
      <c r="O30" s="191"/>
      <c r="P30" s="192"/>
      <c r="Q30" s="193" t="s">
        <v>54</v>
      </c>
      <c r="R30" s="193" t="s">
        <v>55</v>
      </c>
      <c r="S30" s="194" t="s">
        <v>56</v>
      </c>
      <c r="T30" s="195" t="s">
        <v>57</v>
      </c>
      <c r="U30" s="196" t="s">
        <v>58</v>
      </c>
      <c r="V30" s="197"/>
    </row>
    <row r="31" spans="6:22" s="169" customFormat="1" ht="15.75" thickBot="1" x14ac:dyDescent="0.3">
      <c r="F31" s="3">
        <v>1</v>
      </c>
      <c r="G31" s="87" t="s">
        <v>28</v>
      </c>
      <c r="H31" s="391" t="s">
        <v>116</v>
      </c>
      <c r="I31" s="391"/>
      <c r="J31" s="391"/>
      <c r="K31" s="88"/>
      <c r="L31" s="88"/>
      <c r="N31" s="686"/>
      <c r="O31" s="198"/>
      <c r="P31" s="199"/>
      <c r="Q31" s="200">
        <v>1</v>
      </c>
      <c r="R31" s="200">
        <v>2</v>
      </c>
      <c r="S31" s="201">
        <v>3</v>
      </c>
      <c r="T31" s="200">
        <v>4</v>
      </c>
      <c r="U31" s="202">
        <v>5</v>
      </c>
      <c r="V31" s="197"/>
    </row>
    <row r="32" spans="6:22" s="169" customFormat="1" ht="25.5" x14ac:dyDescent="0.25">
      <c r="F32" s="3">
        <v>2</v>
      </c>
      <c r="G32" s="87" t="s">
        <v>29</v>
      </c>
      <c r="H32" s="391" t="s">
        <v>116</v>
      </c>
      <c r="I32" s="391"/>
      <c r="J32" s="391"/>
      <c r="K32" s="88"/>
      <c r="L32" s="88"/>
      <c r="N32" s="686"/>
      <c r="O32" s="203" t="s">
        <v>7</v>
      </c>
      <c r="P32" s="200">
        <v>5</v>
      </c>
      <c r="Q32" s="204" t="s">
        <v>59</v>
      </c>
      <c r="R32" s="205" t="s">
        <v>59</v>
      </c>
      <c r="S32" s="206" t="s">
        <v>60</v>
      </c>
      <c r="T32" s="207" t="s">
        <v>60</v>
      </c>
      <c r="U32" s="208" t="s">
        <v>60</v>
      </c>
      <c r="V32" s="197"/>
    </row>
    <row r="33" spans="6:22" s="169" customFormat="1" x14ac:dyDescent="0.25">
      <c r="F33" s="3">
        <v>3</v>
      </c>
      <c r="G33" s="87" t="s">
        <v>30</v>
      </c>
      <c r="H33" s="391" t="s">
        <v>116</v>
      </c>
      <c r="I33" s="391"/>
      <c r="J33" s="391"/>
      <c r="K33" s="88"/>
      <c r="L33" s="88"/>
      <c r="N33" s="686"/>
      <c r="O33" s="203" t="s">
        <v>10</v>
      </c>
      <c r="P33" s="200">
        <v>4</v>
      </c>
      <c r="Q33" s="209" t="s">
        <v>61</v>
      </c>
      <c r="R33" s="210" t="s">
        <v>59</v>
      </c>
      <c r="S33" s="211" t="s">
        <v>59</v>
      </c>
      <c r="T33" s="212" t="s">
        <v>60</v>
      </c>
      <c r="U33" s="213" t="s">
        <v>60</v>
      </c>
      <c r="V33" s="197"/>
    </row>
    <row r="34" spans="6:22" s="169" customFormat="1" ht="25.5" x14ac:dyDescent="0.25">
      <c r="F34" s="3">
        <v>4</v>
      </c>
      <c r="G34" s="87" t="s">
        <v>31</v>
      </c>
      <c r="H34" s="391"/>
      <c r="I34" s="391"/>
      <c r="J34" s="391"/>
      <c r="K34" s="88"/>
      <c r="L34" s="88"/>
      <c r="N34" s="686"/>
      <c r="O34" s="203" t="s">
        <v>13</v>
      </c>
      <c r="P34" s="200">
        <v>3</v>
      </c>
      <c r="Q34" s="214" t="s">
        <v>62</v>
      </c>
      <c r="R34" s="215" t="s">
        <v>61</v>
      </c>
      <c r="S34" s="211" t="s">
        <v>59</v>
      </c>
      <c r="T34" s="212" t="s">
        <v>60</v>
      </c>
      <c r="U34" s="213" t="s">
        <v>60</v>
      </c>
      <c r="V34" s="197"/>
    </row>
    <row r="35" spans="6:22" s="169" customFormat="1" ht="25.5" x14ac:dyDescent="0.25">
      <c r="F35" s="3">
        <v>5</v>
      </c>
      <c r="G35" s="87" t="s">
        <v>32</v>
      </c>
      <c r="H35" s="391" t="s">
        <v>116</v>
      </c>
      <c r="I35" s="391"/>
      <c r="J35" s="391"/>
      <c r="K35" s="88"/>
      <c r="L35" s="88"/>
      <c r="N35" s="686"/>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1"/>
      <c r="I36" s="391"/>
      <c r="J36" s="391"/>
      <c r="K36" s="88"/>
      <c r="L36" s="88"/>
      <c r="N36" s="686"/>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1" t="s">
        <v>116</v>
      </c>
      <c r="I37" s="391"/>
      <c r="J37" s="391"/>
      <c r="K37" s="88"/>
      <c r="L37" s="88"/>
      <c r="N37" s="687"/>
      <c r="O37" s="223"/>
      <c r="P37" s="224"/>
      <c r="Q37" s="224"/>
      <c r="R37" s="224"/>
      <c r="S37" s="224"/>
      <c r="T37" s="224"/>
      <c r="U37" s="224"/>
      <c r="V37" s="225"/>
    </row>
    <row r="38" spans="6:22" s="169" customFormat="1" ht="38.25" x14ac:dyDescent="0.25">
      <c r="F38" s="3">
        <v>8</v>
      </c>
      <c r="G38" s="87" t="s">
        <v>35</v>
      </c>
      <c r="H38" s="391"/>
      <c r="I38" s="391"/>
      <c r="J38" s="391"/>
      <c r="K38" s="88"/>
      <c r="L38" s="88"/>
      <c r="N38" s="226"/>
      <c r="O38" s="226"/>
      <c r="P38" s="226"/>
      <c r="Q38" s="226"/>
      <c r="R38" s="226"/>
      <c r="S38" s="226"/>
      <c r="T38" s="226"/>
      <c r="U38" s="226"/>
      <c r="V38" s="226"/>
    </row>
    <row r="39" spans="6:22" s="169" customFormat="1" x14ac:dyDescent="0.25">
      <c r="F39" s="3">
        <v>9</v>
      </c>
      <c r="G39" s="87" t="s">
        <v>36</v>
      </c>
      <c r="H39" s="391"/>
      <c r="I39" s="391"/>
      <c r="J39" s="391"/>
      <c r="K39" s="88"/>
      <c r="L39" s="88"/>
      <c r="N39" s="227" t="s">
        <v>63</v>
      </c>
      <c r="O39" s="146"/>
      <c r="P39" s="228"/>
      <c r="Q39" s="228"/>
      <c r="R39" s="228"/>
      <c r="S39" s="228"/>
      <c r="T39" s="145"/>
      <c r="U39" s="146"/>
      <c r="V39" s="146"/>
    </row>
    <row r="40" spans="6:22" s="169" customFormat="1" ht="25.5" x14ac:dyDescent="0.25">
      <c r="F40" s="3">
        <v>10</v>
      </c>
      <c r="G40" s="87" t="s">
        <v>37</v>
      </c>
      <c r="H40" s="391" t="s">
        <v>116</v>
      </c>
      <c r="I40" s="391"/>
      <c r="J40" s="391"/>
      <c r="K40" s="88"/>
      <c r="L40" s="88"/>
      <c r="N40" s="229" t="s">
        <v>64</v>
      </c>
      <c r="O40" s="146"/>
      <c r="P40" s="228"/>
      <c r="Q40" s="228"/>
      <c r="R40" s="228"/>
      <c r="S40" s="228"/>
      <c r="T40" s="146"/>
      <c r="U40" s="146"/>
      <c r="V40" s="146"/>
    </row>
    <row r="41" spans="6:22" s="169" customFormat="1" x14ac:dyDescent="0.25">
      <c r="F41" s="3">
        <v>11</v>
      </c>
      <c r="G41" s="87" t="s">
        <v>38</v>
      </c>
      <c r="H41" s="391"/>
      <c r="I41" s="391"/>
      <c r="J41" s="391"/>
      <c r="K41" s="88"/>
      <c r="L41" s="88"/>
      <c r="N41" s="230" t="s">
        <v>65</v>
      </c>
      <c r="O41" s="146"/>
      <c r="P41" s="228"/>
      <c r="Q41" s="228"/>
      <c r="R41" s="228"/>
      <c r="S41" s="228"/>
      <c r="T41" s="146"/>
      <c r="U41" s="146"/>
      <c r="V41" s="146"/>
    </row>
    <row r="42" spans="6:22" s="169" customFormat="1" x14ac:dyDescent="0.25">
      <c r="F42" s="3">
        <v>12</v>
      </c>
      <c r="G42" s="87" t="s">
        <v>39</v>
      </c>
      <c r="H42" s="391" t="s">
        <v>116</v>
      </c>
      <c r="I42" s="391"/>
      <c r="J42" s="391"/>
      <c r="K42" s="88"/>
      <c r="L42" s="88"/>
      <c r="N42" s="231" t="s">
        <v>56</v>
      </c>
      <c r="O42" s="146"/>
      <c r="P42" s="228"/>
      <c r="Q42" s="228"/>
      <c r="R42" s="228"/>
      <c r="S42" s="228"/>
      <c r="T42" s="146"/>
      <c r="U42" s="146"/>
      <c r="V42" s="146"/>
    </row>
    <row r="43" spans="6:22" s="169" customFormat="1" x14ac:dyDescent="0.25">
      <c r="F43" s="3">
        <v>13</v>
      </c>
      <c r="G43" s="87" t="s">
        <v>40</v>
      </c>
      <c r="H43" s="391"/>
      <c r="I43" s="391"/>
      <c r="J43" s="391"/>
      <c r="K43" s="88"/>
      <c r="L43" s="88"/>
      <c r="N43" s="232" t="s">
        <v>66</v>
      </c>
      <c r="O43" s="146"/>
      <c r="P43" s="228"/>
      <c r="Q43" s="228"/>
      <c r="R43" s="228"/>
      <c r="S43" s="228"/>
      <c r="T43" s="146"/>
      <c r="U43" s="146"/>
      <c r="V43" s="146"/>
    </row>
    <row r="44" spans="6:22" s="169" customFormat="1" x14ac:dyDescent="0.25">
      <c r="F44" s="3">
        <v>14</v>
      </c>
      <c r="G44" s="87" t="s">
        <v>41</v>
      </c>
      <c r="H44" s="391" t="s">
        <v>116</v>
      </c>
      <c r="I44" s="391"/>
      <c r="J44" s="391"/>
      <c r="K44" s="88"/>
      <c r="L44" s="88"/>
      <c r="Q44" s="134"/>
    </row>
    <row r="45" spans="6:22" s="169" customFormat="1" x14ac:dyDescent="0.25">
      <c r="F45" s="3">
        <v>15</v>
      </c>
      <c r="G45" s="87" t="s">
        <v>42</v>
      </c>
      <c r="H45" s="391"/>
      <c r="I45" s="391"/>
      <c r="J45" s="391"/>
      <c r="K45" s="88"/>
      <c r="L45" s="88"/>
      <c r="Q45" s="134"/>
      <c r="R45" s="226"/>
    </row>
    <row r="46" spans="6:22" s="169" customFormat="1" x14ac:dyDescent="0.25">
      <c r="F46" s="3">
        <v>17</v>
      </c>
      <c r="G46" s="87" t="s">
        <v>43</v>
      </c>
      <c r="H46" s="391"/>
      <c r="I46" s="391"/>
      <c r="J46" s="391"/>
      <c r="K46" s="88"/>
      <c r="L46" s="88"/>
      <c r="Q46" s="134"/>
    </row>
    <row r="47" spans="6:22" s="169" customFormat="1" x14ac:dyDescent="0.25">
      <c r="F47" s="3">
        <v>18</v>
      </c>
      <c r="G47" s="87" t="s">
        <v>44</v>
      </c>
      <c r="H47" s="391"/>
      <c r="I47" s="391"/>
      <c r="J47" s="391"/>
      <c r="K47" s="88"/>
      <c r="L47" s="88"/>
      <c r="Q47" s="134"/>
    </row>
    <row r="48" spans="6:22" s="169" customFormat="1" x14ac:dyDescent="0.25">
      <c r="F48" s="3">
        <v>19</v>
      </c>
      <c r="G48" s="87" t="s">
        <v>45</v>
      </c>
      <c r="H48" s="391"/>
      <c r="I48" s="391"/>
      <c r="J48" s="391"/>
      <c r="K48" s="88"/>
      <c r="L48" s="88"/>
      <c r="Q48" s="134"/>
    </row>
    <row r="49" spans="6:17" ht="15.75" thickBot="1" x14ac:dyDescent="0.3">
      <c r="F49"/>
      <c r="G49" s="89" t="s">
        <v>867</v>
      </c>
      <c r="H49" s="90">
        <f>COUNTIF(H30:H48,"SI")</f>
        <v>8</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MAYOR</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link="1"/>
  <mergeCells count="18">
    <mergeCell ref="A10:A11"/>
    <mergeCell ref="A12:A16"/>
    <mergeCell ref="A5:I5"/>
    <mergeCell ref="J10:M10"/>
    <mergeCell ref="B10:B11"/>
    <mergeCell ref="B12:B16"/>
    <mergeCell ref="B8:I8"/>
    <mergeCell ref="D11:F11"/>
    <mergeCell ref="D10:I10"/>
    <mergeCell ref="C10:C11"/>
    <mergeCell ref="L11:M11"/>
    <mergeCell ref="G19:I19"/>
    <mergeCell ref="F27:L27"/>
    <mergeCell ref="N28:V28"/>
    <mergeCell ref="N29:V29"/>
    <mergeCell ref="N30:N37"/>
    <mergeCell ref="G28:G29"/>
    <mergeCell ref="F28:F29"/>
  </mergeCells>
  <conditionalFormatting sqref="H50:H51">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3:I14">
    <cfRule type="cellIs" dxfId="19" priority="1" operator="equal">
      <formula>0</formula>
    </cfRule>
  </conditionalFormatting>
  <conditionalFormatting sqref="H50:L50">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12:M17">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3">
    <dataValidation type="list" allowBlank="1" showInputMessage="1" showErrorMessage="1" sqref="H30:M48" xr:uid="{00000000-0002-0000-0400-000000000000}">
      <formula1>"SI"</formula1>
    </dataValidation>
    <dataValidation type="list" allowBlank="1" showInputMessage="1" showErrorMessage="1" sqref="D12:D16" xr:uid="{00000000-0002-0000-0400-000001000000}">
      <formula1>"RC"</formula1>
    </dataValidation>
    <dataValidation type="list" allowBlank="1" showInputMessage="1" showErrorMessage="1" sqref="J12:J17" xr:uid="{00000000-0002-0000-0400-000002000000}">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&amp;A</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Listas!$B$75:$B$89</xm:f>
          </x14:formula1>
          <xm:sqref>A12:A16</xm:sqref>
        </x14:dataValidation>
        <x14:dataValidation type="list" allowBlank="1" showInputMessage="1" showErrorMessage="1" xr:uid="{00000000-0002-0000-0400-000004000000}">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R127"/>
  <sheetViews>
    <sheetView showGridLines="0" zoomScale="80" zoomScaleNormal="80" zoomScaleSheetLayoutView="90" zoomScalePageLayoutView="55" workbookViewId="0">
      <selection activeCell="A12" sqref="A12"/>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68"/>
      <c r="P1" s="468"/>
      <c r="Q1" s="468"/>
      <c r="R1" s="468"/>
      <c r="S1" s="468"/>
      <c r="T1" s="468"/>
      <c r="U1" s="468"/>
      <c r="V1" s="468"/>
      <c r="W1" s="468"/>
      <c r="X1" s="468"/>
      <c r="Y1" s="468"/>
    </row>
    <row r="2" spans="1:25" x14ac:dyDescent="0.25">
      <c r="O2" s="468"/>
      <c r="P2" s="468"/>
      <c r="Q2" s="468"/>
      <c r="R2" s="468"/>
      <c r="S2" s="468"/>
      <c r="T2" s="468"/>
      <c r="U2" s="468"/>
      <c r="V2" s="468"/>
      <c r="W2" s="468"/>
      <c r="X2" s="468"/>
      <c r="Y2" s="468"/>
    </row>
    <row r="3" spans="1:25" x14ac:dyDescent="0.25">
      <c r="O3" s="468"/>
      <c r="P3" s="468"/>
      <c r="Q3" s="468"/>
      <c r="R3" s="468"/>
      <c r="S3" s="468"/>
      <c r="T3" s="468"/>
      <c r="U3" s="468"/>
      <c r="V3" s="468"/>
      <c r="W3" s="468"/>
      <c r="X3" s="468"/>
      <c r="Y3" s="468"/>
    </row>
    <row r="5" spans="1:25" ht="21" x14ac:dyDescent="0.25">
      <c r="A5" s="694" t="s">
        <v>184</v>
      </c>
      <c r="B5" s="695"/>
      <c r="C5" s="695"/>
      <c r="D5"/>
      <c r="E5"/>
      <c r="F5"/>
      <c r="G5"/>
      <c r="H5"/>
      <c r="I5"/>
      <c r="J5"/>
      <c r="K5"/>
      <c r="L5"/>
      <c r="M5"/>
      <c r="N5"/>
      <c r="O5"/>
      <c r="P5"/>
      <c r="Q5"/>
      <c r="R5"/>
      <c r="S5"/>
      <c r="T5"/>
      <c r="U5"/>
    </row>
    <row r="6" spans="1:25" ht="21" x14ac:dyDescent="0.35">
      <c r="A6" s="694" t="s">
        <v>199</v>
      </c>
      <c r="B6" s="695"/>
      <c r="C6" s="695"/>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 xml:space="preserve">Posiblidad de utilizacion de los espacios (auditorio, bahia, sala de juntas) para causas diferentes a la mision de la entidad en beneficio de terceros </v>
      </c>
      <c r="D8" s="7"/>
      <c r="E8"/>
      <c r="F8"/>
      <c r="G8"/>
      <c r="H8"/>
      <c r="I8"/>
      <c r="J8"/>
      <c r="K8"/>
      <c r="L8"/>
      <c r="M8"/>
      <c r="N8"/>
      <c r="O8"/>
      <c r="P8"/>
      <c r="Q8"/>
      <c r="R8"/>
      <c r="S8"/>
      <c r="T8"/>
      <c r="U8"/>
    </row>
    <row r="9" spans="1:25" x14ac:dyDescent="0.25">
      <c r="A9"/>
      <c r="B9"/>
      <c r="C9"/>
      <c r="D9"/>
      <c r="E9"/>
      <c r="F9"/>
      <c r="G9" s="715" t="s">
        <v>170</v>
      </c>
      <c r="H9" s="715"/>
      <c r="I9" s="715"/>
      <c r="J9" s="715"/>
      <c r="K9" s="715"/>
      <c r="L9" s="715"/>
      <c r="M9" s="715"/>
      <c r="N9" s="715"/>
      <c r="O9" s="715"/>
      <c r="P9" s="716" t="s">
        <v>173</v>
      </c>
      <c r="Q9" s="719" t="s">
        <v>136</v>
      </c>
      <c r="R9" s="719"/>
      <c r="S9" s="719"/>
      <c r="T9" s="721" t="s">
        <v>137</v>
      </c>
      <c r="U9" s="721"/>
    </row>
    <row r="10" spans="1:25" ht="45" x14ac:dyDescent="0.25">
      <c r="A10" s="723" t="s">
        <v>158</v>
      </c>
      <c r="B10" s="724"/>
      <c r="C10" s="724"/>
      <c r="D10" s="724"/>
      <c r="E10" s="724"/>
      <c r="F10" s="725"/>
      <c r="G10" s="723" t="s">
        <v>77</v>
      </c>
      <c r="H10" s="725"/>
      <c r="I10" s="8" t="s">
        <v>80</v>
      </c>
      <c r="J10" s="8" t="s">
        <v>82</v>
      </c>
      <c r="K10" s="8" t="s">
        <v>84</v>
      </c>
      <c r="L10" s="8" t="s">
        <v>86</v>
      </c>
      <c r="M10" s="8" t="s">
        <v>88</v>
      </c>
      <c r="N10" s="726" t="s">
        <v>171</v>
      </c>
      <c r="O10" s="727"/>
      <c r="P10" s="717"/>
      <c r="Q10" s="719"/>
      <c r="R10" s="719"/>
      <c r="S10" s="719"/>
      <c r="T10" s="721"/>
      <c r="U10" s="721"/>
    </row>
    <row r="11" spans="1:25" ht="117.75" customHeight="1" x14ac:dyDescent="0.25">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28"/>
      <c r="O11" s="729"/>
      <c r="P11" s="718"/>
      <c r="Q11" s="720"/>
      <c r="R11" s="720"/>
      <c r="S11" s="720"/>
      <c r="T11" s="722"/>
      <c r="U11" s="722"/>
    </row>
    <row r="12" spans="1:25" ht="148.5" customHeight="1" x14ac:dyDescent="0.25">
      <c r="A12" s="95">
        <v>1</v>
      </c>
      <c r="B12" s="452" t="s">
        <v>1045</v>
      </c>
      <c r="C12" s="452" t="s">
        <v>1034</v>
      </c>
      <c r="D12" s="453" t="s">
        <v>1029</v>
      </c>
      <c r="E12" s="450" t="s">
        <v>1035</v>
      </c>
      <c r="F12" s="450" t="s">
        <v>1046</v>
      </c>
      <c r="G12" s="419" t="s">
        <v>116</v>
      </c>
      <c r="H12" s="419" t="s">
        <v>116</v>
      </c>
      <c r="I12" s="419" t="s">
        <v>116</v>
      </c>
      <c r="J12" s="419" t="s">
        <v>116</v>
      </c>
      <c r="K12" s="419" t="s">
        <v>116</v>
      </c>
      <c r="L12" s="419" t="s">
        <v>116</v>
      </c>
      <c r="M12" s="419" t="s">
        <v>116</v>
      </c>
      <c r="N12" s="13">
        <f t="shared" ref="N12:N17" si="0">SUM((IF(G12="SI",15,0)),(IF(H12="SI",15,0)),(IF(I12="SI",15,0)),(IF(J12="SI",15,0)),(IF(K12="SI",15,0)),(IF(L12="SI",15,0)),(IF(M12="SI",10,IF(M12="INCOMPLETA","5",0))))</f>
        <v>100</v>
      </c>
      <c r="O12" s="14" t="str">
        <f t="shared" ref="O12:O17" si="1">IF(N12&gt;=96,"FUERTE",IF(AND(N12&lt;=95,N12&gt;=86),"MODERADO",IF(AND(N12&lt;86,N12&gt;0),"DEBIL",IF(N12=0,""))))</f>
        <v>FUERTE</v>
      </c>
      <c r="P12" s="421"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14">
        <f>AVERAGE(S12:S17)</f>
        <v>100</v>
      </c>
      <c r="U12" s="714" t="str">
        <f>IF(T12=100,"FUERTE",IF(AND(T12&lt;=99,T12&gt;=50),"MODERADO",IF(T12&lt;50,"DEBIL")))</f>
        <v>FUERTE</v>
      </c>
    </row>
    <row r="13" spans="1:25" ht="15.75" x14ac:dyDescent="0.25">
      <c r="A13" s="95"/>
      <c r="B13" s="452"/>
      <c r="C13" s="452"/>
      <c r="D13" s="453"/>
      <c r="E13" s="452"/>
      <c r="F13" s="450"/>
      <c r="G13" s="419"/>
      <c r="H13" s="419"/>
      <c r="I13" s="419"/>
      <c r="J13" s="419"/>
      <c r="K13" s="419"/>
      <c r="L13" s="419"/>
      <c r="M13" s="419"/>
      <c r="N13" s="13">
        <f t="shared" si="0"/>
        <v>0</v>
      </c>
      <c r="O13" s="14" t="str">
        <f t="shared" si="1"/>
        <v/>
      </c>
      <c r="P13" s="421" t="s">
        <v>93</v>
      </c>
      <c r="Q13" s="1" t="str">
        <f t="shared" si="2"/>
        <v>FUERTE</v>
      </c>
      <c r="R13" s="47" t="b">
        <f t="shared" si="3"/>
        <v>0</v>
      </c>
      <c r="S13" s="47" t="b">
        <f t="shared" si="4"/>
        <v>0</v>
      </c>
      <c r="T13" s="714"/>
      <c r="U13" s="714"/>
    </row>
    <row r="14" spans="1:25" ht="15.75" x14ac:dyDescent="0.25">
      <c r="A14" s="95"/>
      <c r="B14" s="452"/>
      <c r="C14" s="452"/>
      <c r="D14" s="453"/>
      <c r="E14" s="452"/>
      <c r="F14" s="450"/>
      <c r="G14" s="419"/>
      <c r="H14" s="419"/>
      <c r="I14" s="419"/>
      <c r="J14" s="419"/>
      <c r="K14" s="419"/>
      <c r="L14" s="419"/>
      <c r="M14" s="419"/>
      <c r="N14" s="13">
        <f t="shared" si="0"/>
        <v>0</v>
      </c>
      <c r="O14" s="14" t="str">
        <f t="shared" si="1"/>
        <v/>
      </c>
      <c r="P14" s="421" t="s">
        <v>93</v>
      </c>
      <c r="Q14" s="1" t="str">
        <f t="shared" si="2"/>
        <v>FUERTE</v>
      </c>
      <c r="R14" s="47" t="b">
        <f t="shared" si="3"/>
        <v>0</v>
      </c>
      <c r="S14" s="47" t="b">
        <f t="shared" si="4"/>
        <v>0</v>
      </c>
      <c r="T14" s="714"/>
      <c r="U14" s="714"/>
    </row>
    <row r="15" spans="1:25" ht="15.75" x14ac:dyDescent="0.25">
      <c r="A15" s="95"/>
      <c r="B15" s="391"/>
      <c r="C15" s="391"/>
      <c r="D15" s="420"/>
      <c r="E15" s="391"/>
      <c r="F15" s="394"/>
      <c r="G15" s="419"/>
      <c r="H15" s="419"/>
      <c r="I15" s="419"/>
      <c r="J15" s="419"/>
      <c r="K15" s="419"/>
      <c r="L15" s="419"/>
      <c r="M15" s="419"/>
      <c r="N15" s="13">
        <f t="shared" si="0"/>
        <v>0</v>
      </c>
      <c r="O15" s="14" t="str">
        <f t="shared" si="1"/>
        <v/>
      </c>
      <c r="P15" s="421" t="s">
        <v>93</v>
      </c>
      <c r="Q15" s="1" t="str">
        <f t="shared" si="2"/>
        <v>FUERTE</v>
      </c>
      <c r="R15" s="47" t="b">
        <f t="shared" si="3"/>
        <v>0</v>
      </c>
      <c r="S15" s="47" t="b">
        <f t="shared" si="4"/>
        <v>0</v>
      </c>
      <c r="T15" s="714"/>
      <c r="U15" s="714"/>
    </row>
    <row r="16" spans="1:25" ht="15.75" x14ac:dyDescent="0.25">
      <c r="A16" s="95"/>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14"/>
      <c r="U16" s="714"/>
    </row>
    <row r="17" spans="1:21" ht="15.75" x14ac:dyDescent="0.25">
      <c r="A17" s="95"/>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14"/>
      <c r="U17" s="714"/>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15" t="s">
        <v>170</v>
      </c>
      <c r="H20" s="715"/>
      <c r="I20" s="715"/>
      <c r="J20" s="715"/>
      <c r="K20" s="715"/>
      <c r="L20" s="715"/>
      <c r="M20" s="715"/>
      <c r="N20" s="715"/>
      <c r="O20" s="715"/>
      <c r="P20" s="716" t="s">
        <v>173</v>
      </c>
      <c r="Q20" s="719" t="s">
        <v>136</v>
      </c>
      <c r="R20" s="719"/>
      <c r="S20" s="719"/>
      <c r="T20" s="721" t="s">
        <v>137</v>
      </c>
      <c r="U20" s="721"/>
    </row>
    <row r="21" spans="1:21" ht="45" x14ac:dyDescent="0.25">
      <c r="A21" s="723" t="s">
        <v>158</v>
      </c>
      <c r="B21" s="724"/>
      <c r="C21" s="724"/>
      <c r="D21" s="724"/>
      <c r="E21" s="724"/>
      <c r="F21" s="725"/>
      <c r="G21" s="723" t="s">
        <v>77</v>
      </c>
      <c r="H21" s="725"/>
      <c r="I21" s="8" t="s">
        <v>80</v>
      </c>
      <c r="J21" s="8" t="s">
        <v>82</v>
      </c>
      <c r="K21" s="8" t="s">
        <v>84</v>
      </c>
      <c r="L21" s="8" t="s">
        <v>86</v>
      </c>
      <c r="M21" s="8" t="s">
        <v>88</v>
      </c>
      <c r="N21" s="726" t="s">
        <v>171</v>
      </c>
      <c r="O21" s="727"/>
      <c r="P21" s="717"/>
      <c r="Q21" s="719"/>
      <c r="R21" s="719"/>
      <c r="S21" s="719"/>
      <c r="T21" s="721"/>
      <c r="U21" s="721"/>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28"/>
      <c r="O22" s="729"/>
      <c r="P22" s="718"/>
      <c r="Q22" s="720"/>
      <c r="R22" s="720"/>
      <c r="S22" s="720"/>
      <c r="T22" s="722"/>
      <c r="U22" s="722"/>
    </row>
    <row r="23" spans="1:21" ht="15.75" x14ac:dyDescent="0.25">
      <c r="A23" s="95">
        <v>1</v>
      </c>
      <c r="B23" s="417"/>
      <c r="C23" s="417"/>
      <c r="D23" s="422"/>
      <c r="E23" s="417"/>
      <c r="F23" s="423"/>
      <c r="G23" s="419"/>
      <c r="H23" s="419"/>
      <c r="I23" s="419"/>
      <c r="J23" s="419"/>
      <c r="K23" s="419"/>
      <c r="L23" s="419"/>
      <c r="M23" s="419"/>
      <c r="N23" s="13">
        <f t="shared" ref="N23:N28" si="5">SUM((IF(G23="SI",15,0)),(IF(H23="SI",15,0)),(IF(I23="SI",15,0)),(IF(J23="SI",15,0)),(IF(K23="SI",15,0)),(IF(L23="SI",15,0)),(IF(M23="SI",10,IF(M23="INCOMPLETA","5",0))))</f>
        <v>0</v>
      </c>
      <c r="O23" s="14" t="str">
        <f t="shared" ref="O23:O28" si="6">IF(N23&gt;=96,"FUERTE",IF(AND(N23&lt;=95,N23&gt;=86),"MODERADO",IF(AND(N23&lt;86,N23&gt;0),"DEBIL",IF(N23=0,""))))</f>
        <v/>
      </c>
      <c r="P23" s="421" t="s">
        <v>93</v>
      </c>
      <c r="Q23" s="1" t="str">
        <f t="shared" ref="Q23:Q28" si="7">CONCATENATE(O23,P23)</f>
        <v>FUERTE</v>
      </c>
      <c r="R23" s="47" t="b">
        <f t="shared" ref="R23:R28" si="8">IF(Q23="FUERTEFUERTE","FUERTE",IF(Q23="FUERTEMODERADO","MODERADO",IF(Q23="FUERTEDEBIL","DEBIL",IF(Q23="MODERADOFUERTE","MODERADO",IF(Q23="MODERADOMODERADO","MODERADO",IF(Q23="MODERADODEBIL","DEBIL",IF(Q23="DEBILFUERTE","DEBIL",IF(Q23="DEBILMODERADO","DEBIL",IF(Q23="DEBILDEBIL","DEBIL")))))))))</f>
        <v>0</v>
      </c>
      <c r="S23" s="47" t="b">
        <f t="shared" ref="S23:S28" si="9">IF(Q23="FUERTEFUERTE",100,IF(Q23="FUERTEMODERADO",50,IF(Q23="FUERTEDEBIL",0,IF(Q23="MODERADOFUERTE",50,IF(Q23="MODERADOMODERADO",50,IF(Q23="MODERADODEBIL",0,IF(Q23="DEBILFUERTE",0,IF(Q23="DEBILMODERADO",0,IF(Q23="DEBILDEBIL",0)))))))))</f>
        <v>0</v>
      </c>
      <c r="T23" s="714" t="e">
        <f>AVERAGE(S23:S28)</f>
        <v>#DIV/0!</v>
      </c>
      <c r="U23" s="714" t="e">
        <f>IF(T23=100,"FUERTE",IF(AND(T23&lt;=99,T23&gt;=50),"MODERADO",IF(T23&lt;50,"DEBIL")))</f>
        <v>#DIV/0!</v>
      </c>
    </row>
    <row r="24" spans="1:21" ht="15.75" x14ac:dyDescent="0.25">
      <c r="A24" s="95">
        <v>2</v>
      </c>
      <c r="B24" s="417"/>
      <c r="C24" s="417"/>
      <c r="D24" s="422"/>
      <c r="E24" s="417"/>
      <c r="F24" s="423"/>
      <c r="G24" s="419"/>
      <c r="H24" s="419"/>
      <c r="I24" s="419"/>
      <c r="J24" s="419"/>
      <c r="K24" s="419"/>
      <c r="L24" s="419"/>
      <c r="M24" s="419"/>
      <c r="N24" s="13">
        <f t="shared" si="5"/>
        <v>0</v>
      </c>
      <c r="O24" s="14" t="str">
        <f t="shared" si="6"/>
        <v/>
      </c>
      <c r="P24" s="421" t="s">
        <v>93</v>
      </c>
      <c r="Q24" s="1" t="str">
        <f t="shared" si="7"/>
        <v>FUERTE</v>
      </c>
      <c r="R24" s="47" t="b">
        <f t="shared" si="8"/>
        <v>0</v>
      </c>
      <c r="S24" s="47" t="b">
        <f t="shared" si="9"/>
        <v>0</v>
      </c>
      <c r="T24" s="714"/>
      <c r="U24" s="714"/>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14"/>
      <c r="U25" s="714"/>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14"/>
      <c r="U26" s="714"/>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14"/>
      <c r="U27" s="714"/>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14"/>
      <c r="U28" s="714"/>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15" t="s">
        <v>170</v>
      </c>
      <c r="H31" s="715"/>
      <c r="I31" s="715"/>
      <c r="J31" s="715"/>
      <c r="K31" s="715"/>
      <c r="L31" s="715"/>
      <c r="M31" s="715"/>
      <c r="N31" s="715"/>
      <c r="O31" s="715"/>
      <c r="P31" s="716" t="s">
        <v>173</v>
      </c>
      <c r="Q31" s="719" t="s">
        <v>136</v>
      </c>
      <c r="R31" s="719"/>
      <c r="S31" s="719"/>
      <c r="T31" s="721" t="s">
        <v>137</v>
      </c>
      <c r="U31" s="721"/>
    </row>
    <row r="32" spans="1:21" ht="45" x14ac:dyDescent="0.25">
      <c r="A32" s="723" t="s">
        <v>158</v>
      </c>
      <c r="B32" s="724"/>
      <c r="C32" s="724"/>
      <c r="D32" s="724"/>
      <c r="E32" s="724"/>
      <c r="F32" s="725"/>
      <c r="G32" s="723" t="s">
        <v>77</v>
      </c>
      <c r="H32" s="725"/>
      <c r="I32" s="8" t="s">
        <v>80</v>
      </c>
      <c r="J32" s="8" t="s">
        <v>82</v>
      </c>
      <c r="K32" s="8" t="s">
        <v>84</v>
      </c>
      <c r="L32" s="8" t="s">
        <v>86</v>
      </c>
      <c r="M32" s="8" t="s">
        <v>88</v>
      </c>
      <c r="N32" s="726" t="s">
        <v>171</v>
      </c>
      <c r="O32" s="727"/>
      <c r="P32" s="717"/>
      <c r="Q32" s="719"/>
      <c r="R32" s="719"/>
      <c r="S32" s="719"/>
      <c r="T32" s="721"/>
      <c r="U32" s="721"/>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28"/>
      <c r="O33" s="729"/>
      <c r="P33" s="718"/>
      <c r="Q33" s="720"/>
      <c r="R33" s="720"/>
      <c r="S33" s="720"/>
      <c r="T33" s="722"/>
      <c r="U33" s="722"/>
    </row>
    <row r="34" spans="1:21" ht="15.75" x14ac:dyDescent="0.25">
      <c r="A34" s="95">
        <v>1</v>
      </c>
      <c r="B34" s="424"/>
      <c r="C34" s="424"/>
      <c r="D34" s="425"/>
      <c r="E34" s="131"/>
      <c r="F34" s="378"/>
      <c r="G34" s="419"/>
      <c r="H34" s="419"/>
      <c r="I34" s="419"/>
      <c r="J34" s="419"/>
      <c r="K34" s="419"/>
      <c r="L34" s="419"/>
      <c r="M34" s="419"/>
      <c r="N34" s="13">
        <f t="shared" ref="N34:N39" si="10">SUM((IF(G34="SI",15,0)),(IF(H34="SI",15,0)),(IF(I34="SI",15,0)),(IF(J34="SI",15,0)),(IF(K34="SI",15,0)),(IF(L34="SI",15,0)),(IF(M34="SI",10,IF(M34="INCOMPLETA","5",0))))</f>
        <v>0</v>
      </c>
      <c r="O34" s="14" t="str">
        <f t="shared" ref="O34:O39" si="11">IF(N34&gt;=96,"FUERTE",IF(AND(N34&lt;=95,N34&gt;=86),"MODERADO",IF(AND(N34&lt;86,N34&gt;0),"DEBIL",IF(N34=0,""))))</f>
        <v/>
      </c>
      <c r="P34" s="421"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14" t="e">
        <f>AVERAGE(S34:S39)</f>
        <v>#DIV/0!</v>
      </c>
      <c r="U34" s="714" t="e">
        <f>IF(T34=100,"FUERTE",IF(AND(T34&lt;=99,T34&gt;=50),"MODERADO",IF(T34&lt;50,"DEBIL")))</f>
        <v>#DIV/0!</v>
      </c>
    </row>
    <row r="35" spans="1:21" ht="15.75" x14ac:dyDescent="0.25">
      <c r="A35" s="95">
        <v>2</v>
      </c>
      <c r="B35" s="424"/>
      <c r="C35" s="424"/>
      <c r="D35" s="425"/>
      <c r="E35" s="394"/>
      <c r="F35" s="394"/>
      <c r="G35" s="419"/>
      <c r="H35" s="419"/>
      <c r="I35" s="419"/>
      <c r="J35" s="419"/>
      <c r="K35" s="419"/>
      <c r="L35" s="419"/>
      <c r="M35" s="419"/>
      <c r="N35" s="13">
        <f t="shared" si="10"/>
        <v>0</v>
      </c>
      <c r="O35" s="14" t="str">
        <f t="shared" si="11"/>
        <v/>
      </c>
      <c r="P35" s="421" t="s">
        <v>93</v>
      </c>
      <c r="Q35" s="1" t="str">
        <f t="shared" si="12"/>
        <v>FUERTE</v>
      </c>
      <c r="R35" s="47" t="b">
        <f t="shared" si="13"/>
        <v>0</v>
      </c>
      <c r="S35" s="47" t="b">
        <f t="shared" si="14"/>
        <v>0</v>
      </c>
      <c r="T35" s="714"/>
      <c r="U35" s="714"/>
    </row>
    <row r="36" spans="1:21" ht="15.75" x14ac:dyDescent="0.25">
      <c r="A36" s="95">
        <v>3</v>
      </c>
      <c r="B36" s="424"/>
      <c r="C36" s="424"/>
      <c r="D36" s="425"/>
      <c r="E36" s="391"/>
      <c r="F36" s="394"/>
      <c r="G36" s="419"/>
      <c r="H36" s="419"/>
      <c r="I36" s="419"/>
      <c r="J36" s="419"/>
      <c r="K36" s="419"/>
      <c r="L36" s="419"/>
      <c r="M36" s="419"/>
      <c r="N36" s="13">
        <f t="shared" si="10"/>
        <v>0</v>
      </c>
      <c r="O36" s="14" t="str">
        <f t="shared" si="11"/>
        <v/>
      </c>
      <c r="P36" s="421" t="s">
        <v>93</v>
      </c>
      <c r="Q36" s="1" t="str">
        <f t="shared" si="12"/>
        <v>FUERTE</v>
      </c>
      <c r="R36" s="47" t="b">
        <f t="shared" si="13"/>
        <v>0</v>
      </c>
      <c r="S36" s="47" t="b">
        <f t="shared" si="14"/>
        <v>0</v>
      </c>
      <c r="T36" s="714"/>
      <c r="U36" s="714"/>
    </row>
    <row r="37" spans="1:21" ht="15.75" x14ac:dyDescent="0.25">
      <c r="A37" s="95">
        <v>4</v>
      </c>
      <c r="B37" s="424"/>
      <c r="C37" s="424"/>
      <c r="D37" s="425"/>
      <c r="E37" s="391"/>
      <c r="F37" s="391"/>
      <c r="G37" s="419"/>
      <c r="H37" s="419"/>
      <c r="I37" s="419"/>
      <c r="J37" s="419"/>
      <c r="K37" s="419"/>
      <c r="L37" s="419"/>
      <c r="M37" s="419"/>
      <c r="N37" s="13">
        <f t="shared" si="10"/>
        <v>0</v>
      </c>
      <c r="O37" s="14" t="str">
        <f t="shared" si="11"/>
        <v/>
      </c>
      <c r="P37" s="421" t="s">
        <v>93</v>
      </c>
      <c r="Q37" s="1" t="str">
        <f t="shared" si="12"/>
        <v>FUERTE</v>
      </c>
      <c r="R37" s="47" t="b">
        <f t="shared" si="13"/>
        <v>0</v>
      </c>
      <c r="S37" s="47" t="b">
        <f t="shared" si="14"/>
        <v>0</v>
      </c>
      <c r="T37" s="714"/>
      <c r="U37" s="714"/>
    </row>
    <row r="38" spans="1:21" ht="15.75" x14ac:dyDescent="0.25">
      <c r="A38" s="95">
        <v>5</v>
      </c>
      <c r="B38" s="424"/>
      <c r="C38" s="424"/>
      <c r="D38" s="425"/>
      <c r="E38" s="391"/>
      <c r="F38" s="394"/>
      <c r="G38" s="419"/>
      <c r="H38" s="419"/>
      <c r="I38" s="419"/>
      <c r="J38" s="419"/>
      <c r="K38" s="419"/>
      <c r="L38" s="419"/>
      <c r="M38" s="419"/>
      <c r="N38" s="13">
        <f t="shared" si="10"/>
        <v>0</v>
      </c>
      <c r="O38" s="14" t="str">
        <f t="shared" si="11"/>
        <v/>
      </c>
      <c r="P38" s="421" t="s">
        <v>93</v>
      </c>
      <c r="Q38" s="1" t="str">
        <f t="shared" si="12"/>
        <v>FUERTE</v>
      </c>
      <c r="R38" s="47" t="b">
        <f t="shared" si="13"/>
        <v>0</v>
      </c>
      <c r="S38" s="47" t="b">
        <f t="shared" si="14"/>
        <v>0</v>
      </c>
      <c r="T38" s="714"/>
      <c r="U38" s="714"/>
    </row>
    <row r="39" spans="1:21" ht="15.75" x14ac:dyDescent="0.25">
      <c r="A39" s="95">
        <v>6</v>
      </c>
      <c r="B39" s="391"/>
      <c r="C39" s="424"/>
      <c r="D39" s="425"/>
      <c r="E39" s="391"/>
      <c r="F39" s="391"/>
      <c r="G39" s="419"/>
      <c r="H39" s="419"/>
      <c r="I39" s="419"/>
      <c r="J39" s="419"/>
      <c r="K39" s="419"/>
      <c r="L39" s="419"/>
      <c r="M39" s="419"/>
      <c r="N39" s="13">
        <f t="shared" si="10"/>
        <v>0</v>
      </c>
      <c r="O39" s="14" t="str">
        <f t="shared" si="11"/>
        <v/>
      </c>
      <c r="P39" s="421" t="s">
        <v>93</v>
      </c>
      <c r="Q39" s="1" t="str">
        <f t="shared" si="12"/>
        <v>FUERTE</v>
      </c>
      <c r="R39" s="47" t="b">
        <f t="shared" si="13"/>
        <v>0</v>
      </c>
      <c r="S39" s="47" t="b">
        <f t="shared" si="14"/>
        <v>0</v>
      </c>
      <c r="T39" s="714"/>
      <c r="U39" s="714"/>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15" t="s">
        <v>170</v>
      </c>
      <c r="H42" s="715"/>
      <c r="I42" s="715"/>
      <c r="J42" s="715"/>
      <c r="K42" s="715"/>
      <c r="L42" s="715"/>
      <c r="M42" s="715"/>
      <c r="N42" s="715"/>
      <c r="O42" s="715"/>
      <c r="P42" s="716" t="s">
        <v>173</v>
      </c>
      <c r="Q42" s="719" t="s">
        <v>136</v>
      </c>
      <c r="R42" s="719"/>
      <c r="S42" s="719"/>
      <c r="T42" s="721" t="s">
        <v>137</v>
      </c>
      <c r="U42" s="721"/>
    </row>
    <row r="43" spans="1:21" ht="45" x14ac:dyDescent="0.25">
      <c r="A43" s="723" t="s">
        <v>158</v>
      </c>
      <c r="B43" s="724"/>
      <c r="C43" s="724"/>
      <c r="D43" s="724"/>
      <c r="E43" s="724"/>
      <c r="F43" s="725"/>
      <c r="G43" s="723" t="s">
        <v>77</v>
      </c>
      <c r="H43" s="725"/>
      <c r="I43" s="8" t="s">
        <v>80</v>
      </c>
      <c r="J43" s="8" t="s">
        <v>82</v>
      </c>
      <c r="K43" s="8" t="s">
        <v>84</v>
      </c>
      <c r="L43" s="8" t="s">
        <v>86</v>
      </c>
      <c r="M43" s="8" t="s">
        <v>88</v>
      </c>
      <c r="N43" s="726" t="s">
        <v>171</v>
      </c>
      <c r="O43" s="727"/>
      <c r="P43" s="717"/>
      <c r="Q43" s="719"/>
      <c r="R43" s="719"/>
      <c r="S43" s="719"/>
      <c r="T43" s="721"/>
      <c r="U43" s="721"/>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28"/>
      <c r="O44" s="729"/>
      <c r="P44" s="718"/>
      <c r="Q44" s="720"/>
      <c r="R44" s="720"/>
      <c r="S44" s="720"/>
      <c r="T44" s="722"/>
      <c r="U44" s="722"/>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14" t="e">
        <f>AVERAGE(S45:S50)</f>
        <v>#DIV/0!</v>
      </c>
      <c r="U45" s="714"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14"/>
      <c r="U46" s="714"/>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14"/>
      <c r="U47" s="714"/>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14"/>
      <c r="U48" s="714"/>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14"/>
      <c r="U49" s="714"/>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14"/>
      <c r="U50" s="714"/>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15" t="s">
        <v>170</v>
      </c>
      <c r="H53" s="715"/>
      <c r="I53" s="715"/>
      <c r="J53" s="715"/>
      <c r="K53" s="715"/>
      <c r="L53" s="715"/>
      <c r="M53" s="715"/>
      <c r="N53" s="715"/>
      <c r="O53" s="715"/>
      <c r="P53" s="716" t="s">
        <v>173</v>
      </c>
      <c r="Q53" s="719" t="s">
        <v>136</v>
      </c>
      <c r="R53" s="719"/>
      <c r="S53" s="719"/>
      <c r="T53" s="721" t="s">
        <v>137</v>
      </c>
      <c r="U53" s="721"/>
    </row>
    <row r="54" spans="1:21" ht="45" x14ac:dyDescent="0.25">
      <c r="A54" s="723" t="s">
        <v>158</v>
      </c>
      <c r="B54" s="724"/>
      <c r="C54" s="724"/>
      <c r="D54" s="724"/>
      <c r="E54" s="724"/>
      <c r="F54" s="725"/>
      <c r="G54" s="723" t="s">
        <v>77</v>
      </c>
      <c r="H54" s="725"/>
      <c r="I54" s="8" t="s">
        <v>80</v>
      </c>
      <c r="J54" s="8" t="s">
        <v>82</v>
      </c>
      <c r="K54" s="8" t="s">
        <v>84</v>
      </c>
      <c r="L54" s="8" t="s">
        <v>86</v>
      </c>
      <c r="M54" s="8" t="s">
        <v>88</v>
      </c>
      <c r="N54" s="726" t="s">
        <v>171</v>
      </c>
      <c r="O54" s="727"/>
      <c r="P54" s="717"/>
      <c r="Q54" s="719"/>
      <c r="R54" s="719"/>
      <c r="S54" s="719"/>
      <c r="T54" s="721"/>
      <c r="U54" s="721"/>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28"/>
      <c r="O55" s="729"/>
      <c r="P55" s="718"/>
      <c r="Q55" s="720"/>
      <c r="R55" s="720"/>
      <c r="S55" s="720"/>
      <c r="T55" s="722"/>
      <c r="U55" s="722"/>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14" t="e">
        <f>AVERAGE(S56:S61)</f>
        <v>#DIV/0!</v>
      </c>
      <c r="U56" s="714"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14"/>
      <c r="U57" s="714"/>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14"/>
      <c r="U58" s="714"/>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14"/>
      <c r="U59" s="714"/>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14"/>
      <c r="U60" s="714"/>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14"/>
      <c r="U61" s="714"/>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60" x14ac:dyDescent="0.25">
      <c r="A66" s="735" t="s">
        <v>141</v>
      </c>
      <c r="B66" s="47" t="str">
        <f>MR_Corrup1!C12</f>
        <v>RC-ADM-1</v>
      </c>
      <c r="C66" s="3" t="str">
        <f>+MR_Corrup1!G12</f>
        <v xml:space="preserve">Posiblidad de utilizacion de los espacios (auditorio, bahia, sala de juntas) para causas diferentes a la mision de la entidad en beneficio de terceros </v>
      </c>
      <c r="D66" s="1" t="str">
        <f>MR_Corrup1!J12</f>
        <v>IMPROBABLE</v>
      </c>
      <c r="E66" s="1" t="str">
        <f>+MR_Corrup1!K12</f>
        <v>MAYOR</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ALTO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ALTO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MAYOR</v>
      </c>
      <c r="L66" s="16"/>
    </row>
    <row r="67" spans="1:96" x14ac:dyDescent="0.25">
      <c r="A67" s="736"/>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6"/>
    </row>
    <row r="68" spans="1:96" x14ac:dyDescent="0.25">
      <c r="A68" s="736"/>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36"/>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37"/>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38" t="s">
        <v>140</v>
      </c>
      <c r="B74" s="739"/>
      <c r="C74" s="739"/>
      <c r="D74" s="739"/>
      <c r="E74" s="739"/>
      <c r="F74" s="739"/>
      <c r="G74" s="739"/>
      <c r="H74" s="739"/>
      <c r="I74" s="739"/>
      <c r="J74" s="740"/>
      <c r="U74" s="243"/>
      <c r="CD74" s="170"/>
      <c r="CE74" s="170"/>
      <c r="CF74" s="170"/>
      <c r="CG74" s="166"/>
      <c r="CH74" s="166"/>
      <c r="CI74" s="166"/>
      <c r="CJ74" s="166"/>
      <c r="CK74" s="166"/>
      <c r="CL74" s="166"/>
      <c r="CM74" s="166"/>
      <c r="CN74" s="166"/>
      <c r="CO74" s="166"/>
      <c r="CP74" s="170"/>
      <c r="CQ74" s="242"/>
      <c r="CR74" s="242"/>
    </row>
    <row r="75" spans="1:96" ht="15.75" thickBot="1" x14ac:dyDescent="0.3">
      <c r="A75" s="746" t="s">
        <v>50</v>
      </c>
      <c r="B75" s="747"/>
      <c r="C75" s="747"/>
      <c r="D75" s="747"/>
      <c r="E75" s="747"/>
      <c r="F75" s="747"/>
      <c r="G75" s="747"/>
      <c r="H75" s="747"/>
      <c r="I75" s="747"/>
      <c r="J75" s="748"/>
      <c r="U75" s="243"/>
      <c r="CD75" s="170"/>
      <c r="CE75" s="170"/>
      <c r="CF75" s="170"/>
      <c r="CG75" s="166"/>
      <c r="CH75" s="166"/>
      <c r="CI75" s="166"/>
      <c r="CJ75" s="166"/>
      <c r="CK75" s="166"/>
      <c r="CL75" s="166"/>
      <c r="CM75" s="166"/>
      <c r="CN75" s="166"/>
      <c r="CO75" s="166"/>
      <c r="CP75" s="170"/>
      <c r="CQ75" s="242"/>
      <c r="CR75" s="242"/>
    </row>
    <row r="76" spans="1:96" x14ac:dyDescent="0.25">
      <c r="A76" s="749"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50"/>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50"/>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50"/>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50"/>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50"/>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50"/>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51"/>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41" t="s">
        <v>90</v>
      </c>
      <c r="F86" s="742"/>
      <c r="H86" s="592" t="s">
        <v>98</v>
      </c>
      <c r="I86" s="592"/>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12" t="s">
        <v>103</v>
      </c>
      <c r="D93" s="696"/>
      <c r="E93" s="696"/>
      <c r="F93" s="696"/>
      <c r="G93" s="696"/>
      <c r="H93" s="696"/>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43" t="s">
        <v>106</v>
      </c>
      <c r="F94" s="744"/>
      <c r="G94" s="745"/>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30"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31"/>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32"/>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30"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31"/>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32"/>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30"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31"/>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32"/>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33" t="s">
        <v>137</v>
      </c>
      <c r="J105" s="734"/>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13" t="s">
        <v>153</v>
      </c>
      <c r="D113" s="713"/>
      <c r="E113" s="713"/>
      <c r="F113" s="713"/>
      <c r="G113" s="713"/>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link="1"/>
  <mergeCells count="6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 ref="O1:Y3"/>
    <mergeCell ref="G9:O9"/>
    <mergeCell ref="P9:P11"/>
    <mergeCell ref="Q9:S11"/>
    <mergeCell ref="T9:U11"/>
    <mergeCell ref="A10:F10"/>
    <mergeCell ref="G10:H10"/>
    <mergeCell ref="N10:O11"/>
    <mergeCell ref="A5:C5"/>
    <mergeCell ref="A6:C6"/>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P42:P44"/>
    <mergeCell ref="Q42:S44"/>
    <mergeCell ref="T42:U44"/>
    <mergeCell ref="Q31:S33"/>
    <mergeCell ref="T31:U33"/>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s>
  <conditionalFormatting sqref="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xr:uid="{00000000-0002-0000-0500-000000000000}">
      <formula1>"PREVENTIVO, DETECTIVO, CORRECTIVO"</formula1>
    </dataValidation>
    <dataValidation type="list" allowBlank="1" showInputMessage="1" showErrorMessage="1" sqref="P12:P17 P23:P28 P34:P39 P45:P50 P56:P61" xr:uid="{00000000-0002-0000-0500-000001000000}">
      <formula1>"DEBIL, MODERADO, FUERTE"</formula1>
    </dataValidation>
    <dataValidation type="list" allowBlank="1" showInputMessage="1" showErrorMessage="1" sqref="G12:L17 G23:L28 G45:L50 G34:L39 G56:L61" xr:uid="{00000000-0002-0000-0500-000002000000}">
      <formula1>"SI, NO"</formula1>
    </dataValidation>
    <dataValidation type="list" allowBlank="1" showInputMessage="1" showErrorMessage="1" sqref="M23:M28 M12:M17 M34:M39 M45:M50 M56:M61" xr:uid="{00000000-0002-0000-0500-000003000000}">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E313"/>
  <sheetViews>
    <sheetView showGridLines="0" zoomScale="80" zoomScaleNormal="80" zoomScaleSheetLayoutView="100" workbookViewId="0">
      <selection activeCell="T13" sqref="T13"/>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68"/>
      <c r="B1" s="468"/>
      <c r="C1" s="468"/>
      <c r="D1" s="468"/>
      <c r="E1" s="468"/>
      <c r="F1" s="468"/>
      <c r="G1" s="468"/>
      <c r="H1" s="468"/>
      <c r="I1" s="468"/>
      <c r="J1" s="468"/>
      <c r="K1" s="468"/>
      <c r="L1" s="468"/>
      <c r="M1" s="468"/>
      <c r="N1" s="468"/>
      <c r="O1" s="468"/>
      <c r="P1" s="468"/>
      <c r="Q1" s="468"/>
      <c r="R1" s="468"/>
      <c r="S1" s="468"/>
      <c r="T1" s="468"/>
      <c r="U1" s="468"/>
      <c r="V1" s="468"/>
    </row>
    <row r="2" spans="1:31" x14ac:dyDescent="0.25">
      <c r="A2" s="468"/>
      <c r="B2" s="468"/>
      <c r="C2" s="468"/>
      <c r="D2" s="468"/>
      <c r="E2" s="468"/>
      <c r="F2" s="468"/>
      <c r="G2" s="468"/>
      <c r="H2" s="468"/>
      <c r="I2" s="468"/>
      <c r="J2" s="468"/>
      <c r="K2" s="468"/>
      <c r="L2" s="468"/>
      <c r="M2" s="468"/>
      <c r="N2" s="468"/>
      <c r="O2" s="468"/>
      <c r="P2" s="468"/>
      <c r="Q2" s="468"/>
      <c r="R2" s="468"/>
      <c r="S2" s="468"/>
      <c r="T2" s="468"/>
      <c r="U2" s="468"/>
      <c r="V2" s="468"/>
    </row>
    <row r="3" spans="1:31" x14ac:dyDescent="0.25">
      <c r="A3" s="468"/>
      <c r="B3" s="468"/>
      <c r="C3" s="468"/>
      <c r="D3" s="468"/>
      <c r="E3" s="468"/>
      <c r="F3" s="468"/>
      <c r="G3" s="468"/>
      <c r="H3" s="468"/>
      <c r="I3" s="468"/>
      <c r="J3" s="468"/>
      <c r="K3" s="468"/>
      <c r="L3" s="468"/>
      <c r="M3" s="468"/>
      <c r="N3" s="468"/>
      <c r="O3" s="468"/>
      <c r="P3" s="468"/>
      <c r="Q3" s="468"/>
      <c r="R3" s="468"/>
      <c r="S3" s="468"/>
      <c r="T3" s="468"/>
      <c r="U3" s="468"/>
      <c r="V3" s="468"/>
    </row>
    <row r="4" spans="1:31" x14ac:dyDescent="0.25">
      <c r="A4" s="468"/>
      <c r="B4" s="468"/>
      <c r="C4" s="468"/>
      <c r="D4" s="468"/>
      <c r="E4" s="468"/>
      <c r="F4" s="468"/>
      <c r="G4" s="468"/>
      <c r="H4" s="468"/>
      <c r="I4" s="468"/>
      <c r="J4" s="468"/>
      <c r="K4" s="468"/>
      <c r="L4" s="468"/>
      <c r="M4" s="468"/>
      <c r="N4" s="468"/>
      <c r="O4" s="468"/>
      <c r="P4" s="468"/>
      <c r="Q4" s="468"/>
      <c r="R4" s="468"/>
      <c r="S4" s="468"/>
      <c r="T4" s="468"/>
      <c r="U4" s="468"/>
      <c r="V4" s="468"/>
    </row>
    <row r="5" spans="1:31" ht="20.25" customHeight="1" x14ac:dyDescent="0.25">
      <c r="A5" s="773" t="s">
        <v>184</v>
      </c>
      <c r="B5" s="773"/>
      <c r="C5" s="773"/>
      <c r="D5" s="773"/>
      <c r="E5" s="773"/>
      <c r="F5" s="773"/>
      <c r="G5" s="773"/>
      <c r="H5" s="773"/>
    </row>
    <row r="6" spans="1:31" x14ac:dyDescent="0.25">
      <c r="A6" s="293" t="s">
        <v>185</v>
      </c>
      <c r="B6" s="96">
        <f>+MR_Corrup1!B6</f>
        <v>2024</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61">
        <f>+MR_Corrup1!B8</f>
        <v>0</v>
      </c>
      <c r="C8" s="761"/>
      <c r="D8" s="761"/>
      <c r="E8" s="761"/>
      <c r="F8" s="35"/>
      <c r="G8" s="35"/>
      <c r="H8" s="35"/>
      <c r="I8" s="292"/>
      <c r="J8" s="292"/>
      <c r="W8" s="66" t="s">
        <v>871</v>
      </c>
      <c r="X8" s="241"/>
    </row>
    <row r="10" spans="1:31" x14ac:dyDescent="0.25">
      <c r="A10" s="762"/>
      <c r="B10" s="763"/>
      <c r="C10" s="763"/>
      <c r="D10" s="763"/>
      <c r="E10" s="763"/>
      <c r="F10" s="763"/>
      <c r="G10" s="763"/>
      <c r="H10" s="763"/>
      <c r="I10" s="763"/>
      <c r="J10" s="763"/>
      <c r="K10" s="763"/>
      <c r="L10" s="764"/>
      <c r="M10" s="763"/>
      <c r="N10" s="763"/>
      <c r="O10" s="763"/>
      <c r="P10" s="763"/>
      <c r="Q10" s="763"/>
      <c r="R10" s="763"/>
      <c r="S10" s="763"/>
      <c r="T10" s="763"/>
      <c r="U10" s="763"/>
      <c r="V10" s="765"/>
      <c r="W10" s="767" t="s">
        <v>183</v>
      </c>
      <c r="X10" s="767"/>
      <c r="Y10" s="767"/>
      <c r="Z10" s="767"/>
      <c r="AA10" s="767"/>
      <c r="AB10" s="767"/>
      <c r="AC10" s="743" t="s">
        <v>162</v>
      </c>
      <c r="AD10" s="744"/>
      <c r="AE10" s="744"/>
    </row>
    <row r="11" spans="1:31" ht="45.75" customHeight="1" x14ac:dyDescent="0.25">
      <c r="A11" s="755" t="s">
        <v>154</v>
      </c>
      <c r="B11" s="756"/>
      <c r="C11" s="756"/>
      <c r="D11" s="756"/>
      <c r="E11" s="756"/>
      <c r="F11" s="756"/>
      <c r="G11" s="756"/>
      <c r="H11" s="756"/>
      <c r="I11" s="759" t="s">
        <v>193</v>
      </c>
      <c r="J11" s="759"/>
      <c r="K11" s="759"/>
      <c r="L11" s="760"/>
      <c r="M11" s="759"/>
      <c r="N11" s="759"/>
      <c r="O11" s="759"/>
      <c r="P11" s="759"/>
      <c r="Q11" s="759"/>
      <c r="R11" s="771" t="s">
        <v>194</v>
      </c>
      <c r="S11" s="771"/>
      <c r="T11" s="771"/>
      <c r="U11" s="771"/>
      <c r="V11" s="772"/>
      <c r="W11" s="768" t="s">
        <v>163</v>
      </c>
      <c r="X11" s="769"/>
      <c r="Y11" s="770" t="s">
        <v>897</v>
      </c>
      <c r="Z11" s="770"/>
      <c r="AA11" s="770"/>
      <c r="AB11" s="770"/>
      <c r="AC11" s="595" t="s">
        <v>198</v>
      </c>
      <c r="AD11" s="595" t="s">
        <v>196</v>
      </c>
      <c r="AE11" s="595" t="s">
        <v>197</v>
      </c>
    </row>
    <row r="12" spans="1:31" s="169" customFormat="1" ht="125.2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66"/>
      <c r="AD12" s="766"/>
      <c r="AE12" s="766"/>
    </row>
    <row r="13" spans="1:31" ht="207" customHeight="1" x14ac:dyDescent="0.25">
      <c r="A13" s="752" t="str">
        <f>MR_Corrup1!A12</f>
        <v>Gestión Administrativa</v>
      </c>
      <c r="B13" s="757" t="str">
        <f>+MR_Corrup1!B12</f>
        <v>Prestar los servicios administrativos de apoyo, requeridos por lo procesos para el cumplimiento de la misión institucional conforme a la normativa vigente y a la disponibilidad de recursos.</v>
      </c>
      <c r="C13" s="295" t="str">
        <f>MR_Corrup1!C12</f>
        <v>RC-ADM-1</v>
      </c>
      <c r="D13" s="63" t="str">
        <f>+MR_Corrup1!G12</f>
        <v xml:space="preserve">Posiblidad de utilizacion de los espacios (auditorio, bahia, sala de juntas) para causas diferentes a la mision de la entidad en beneficio de terceros </v>
      </c>
      <c r="E13" s="63" t="str">
        <f>+MR_Corrup1!H12</f>
        <v>Insuficiente apropiación y uso para fines que no son de la SCRD o entidades públicas.
Tráfico de influencias.
 Falta de seguimiento a los controles establecidos en el proceso de préstamos de las areas o espacios con los que cuenta la SCRD</v>
      </c>
      <c r="F13" s="63" t="str">
        <f>+MR_Corrup1!I12</f>
        <v xml:space="preserve">
Pérdida de oportunidad en desarrollo de actividades importantes de las dependencias que solicitan los espacios
Sanciones disciplinarias o penales por parte de los entes de control.
Posibles investigaciones y/o demandas contra la Secretaria
Demoras en la gestión de los tramites de prestamo de espacios</v>
      </c>
      <c r="G13" s="64" t="str">
        <f>CONCATENATE(" *",MR_Corrup2!D12," *",MR_Corrup2!D13," *",MR_Corrup2!D14," *",MR_Corrup2!D15," *",MR_Corrup2!D16," *",MR_Corrup2!D17)</f>
        <v xml:space="preserve"> *PREVENTIVO * * * * *</v>
      </c>
      <c r="H13" s="65" t="str">
        <f>CONCATENATE(" *",MR_Corrup2!F12," *",MR_Corrup2!F13," *",MR_Corrup2!F14," *",MR_Corrup2!F15," *",MR_Corrup2!F16," *",MR_Corrup2!F17," *")</f>
        <v xml:space="preserve"> *El servidor publico designado por el GITGSA diariamente revisa el aplicativo denominado mesa de servicios donde se registran las solicitudes de los espacios, con el fin de evaluar por parte de coordinador(a) del Grupo Interno de Servicios Administrativos su viabilidad y oportunidad en el prestamo del espacio, una vez se aprueba se registra el reporte en la mesa de servicios. Cuando se presenta alguna observacion se le comunica por medio del aplicativo al solicitante. Como control se tiene un indicador de los servicios prestados, el cual se reporta trimestalmente a la OAP. * * * * * *</v>
      </c>
      <c r="I13" s="18" t="str">
        <f>MR_Corrup2!D66</f>
        <v>IMPROBABLE</v>
      </c>
      <c r="J13" s="18" t="str">
        <f>MR_Corrup2!E66</f>
        <v>MAYOR</v>
      </c>
      <c r="K13" s="1" t="str">
        <f>MR_Corrup2!F66</f>
        <v>ALTO</v>
      </c>
      <c r="L13" s="375" t="str">
        <f>CONCATENATE(" *",MR_Corrup2!Q12," *",MR_Corrup2!Q13," *",MR_Corrup2!Q14," *",MR_Corrup2!Q15," *",MR_Corrup2!Q16," *",MR_Corrup2!Q17)</f>
        <v xml:space="preserve"> *FUERTEFUERTE *FUERTE *FUERTE *FUERTE * *</v>
      </c>
      <c r="M13" s="17" t="str">
        <f>MR_Corrup2!G66</f>
        <v>FUERTE</v>
      </c>
      <c r="N13" s="18" t="str">
        <f>+MR_Corrup2!J66</f>
        <v>RARO</v>
      </c>
      <c r="O13" s="18" t="str">
        <f>J13</f>
        <v>MAYOR</v>
      </c>
      <c r="P13" s="1" t="str">
        <f>MR_Corrup2!I66</f>
        <v>ALTO</v>
      </c>
      <c r="Q13" s="69" t="s">
        <v>939</v>
      </c>
      <c r="R13" s="428" t="s">
        <v>1047</v>
      </c>
      <c r="S13" s="426" t="s">
        <v>1051</v>
      </c>
      <c r="T13" s="425" t="s">
        <v>1048</v>
      </c>
      <c r="U13" s="426" t="s">
        <v>1030</v>
      </c>
      <c r="V13" s="458">
        <v>45657</v>
      </c>
      <c r="W13" s="71"/>
      <c r="X13" s="71"/>
      <c r="Y13" s="71"/>
      <c r="Z13" s="71"/>
      <c r="AA13" s="71"/>
      <c r="AB13" s="71"/>
      <c r="AC13" s="71"/>
      <c r="AD13" s="71"/>
      <c r="AE13" s="71"/>
    </row>
    <row r="14" spans="1:31" ht="30" x14ac:dyDescent="0.25">
      <c r="A14" s="753"/>
      <c r="B14" s="544"/>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 *FUERTE * * * *</v>
      </c>
      <c r="M14" s="17" t="e">
        <f>MR_Corrup2!G67</f>
        <v>#DIV/0!</v>
      </c>
      <c r="N14" s="18" t="e">
        <f>+MR_Corrup2!J67</f>
        <v>#DIV/0!</v>
      </c>
      <c r="O14" s="18" t="str">
        <f>J14</f>
        <v>SIN IMPACTO</v>
      </c>
      <c r="P14" s="1" t="e">
        <f>MR_Corrup2!I67</f>
        <v>#DIV/0!</v>
      </c>
      <c r="Q14" s="69"/>
      <c r="R14" s="426"/>
      <c r="S14" s="426"/>
      <c r="T14" s="425"/>
      <c r="U14" s="426"/>
      <c r="V14" s="394"/>
      <c r="W14" s="71"/>
      <c r="X14" s="71"/>
      <c r="Y14" s="71"/>
      <c r="Z14" s="71"/>
      <c r="AA14" s="71"/>
      <c r="AB14" s="71"/>
      <c r="AC14" s="71"/>
      <c r="AD14" s="71"/>
      <c r="AE14" s="71"/>
    </row>
    <row r="15" spans="1:31" ht="45" x14ac:dyDescent="0.25">
      <c r="A15" s="753"/>
      <c r="B15" s="544"/>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0"/>
      <c r="S15" s="427"/>
      <c r="T15" s="425"/>
      <c r="U15" s="425"/>
      <c r="V15" s="394"/>
      <c r="W15" s="71"/>
      <c r="X15" s="71"/>
      <c r="Y15" s="71"/>
      <c r="Z15" s="71"/>
      <c r="AA15" s="71"/>
      <c r="AB15" s="71"/>
      <c r="AC15" s="71"/>
      <c r="AD15" s="71"/>
      <c r="AE15" s="71"/>
    </row>
    <row r="16" spans="1:31" x14ac:dyDescent="0.25">
      <c r="A16" s="753"/>
      <c r="B16" s="544"/>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54"/>
      <c r="B17" s="758"/>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V4"/>
    <mergeCell ref="A10:V10"/>
    <mergeCell ref="AC10:AE10"/>
    <mergeCell ref="AC11:AC12"/>
    <mergeCell ref="AD11:AD12"/>
    <mergeCell ref="AE11:AE12"/>
    <mergeCell ref="W10:AB10"/>
    <mergeCell ref="W11:X11"/>
    <mergeCell ref="Y11:AB11"/>
    <mergeCell ref="R11:V11"/>
    <mergeCell ref="A5:H5"/>
    <mergeCell ref="A13:A17"/>
    <mergeCell ref="A11:H11"/>
    <mergeCell ref="B13:B17"/>
    <mergeCell ref="I11:Q11"/>
    <mergeCell ref="B8:E8"/>
  </mergeCells>
  <conditionalFormatting sqref="K13:L17 P13:P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xr:uid="{00000000-0002-0000-0600-000000000000}">
      <formula1>"I TRIM, II TRIM, III TRIM, IV TRIM"</formula1>
    </dataValidation>
    <dataValidation type="list" allowBlank="1" showInputMessage="1" showErrorMessage="1" sqref="Q13:Q17" xr:uid="{00000000-0002-0000-0600-000001000000}">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74" t="s">
        <v>928</v>
      </c>
      <c r="B4" s="774"/>
    </row>
    <row r="5" spans="1:2" x14ac:dyDescent="0.25">
      <c r="A5" s="775" t="s">
        <v>931</v>
      </c>
      <c r="B5" s="776"/>
    </row>
    <row r="7" spans="1:2" x14ac:dyDescent="0.25">
      <c r="A7" s="370" t="s">
        <v>929</v>
      </c>
      <c r="B7" s="370" t="s">
        <v>930</v>
      </c>
    </row>
    <row r="8" spans="1:2" x14ac:dyDescent="0.25">
      <c r="A8" s="778" t="s">
        <v>922</v>
      </c>
      <c r="B8" s="369"/>
    </row>
    <row r="9" spans="1:2" x14ac:dyDescent="0.25">
      <c r="A9" s="779"/>
      <c r="B9" s="369"/>
    </row>
    <row r="10" spans="1:2" x14ac:dyDescent="0.25">
      <c r="A10" s="779"/>
      <c r="B10" s="369"/>
    </row>
    <row r="11" spans="1:2" x14ac:dyDescent="0.25">
      <c r="A11" s="779"/>
      <c r="B11" s="369"/>
    </row>
    <row r="12" spans="1:2" x14ac:dyDescent="0.25">
      <c r="A12" s="779"/>
      <c r="B12" s="369"/>
    </row>
    <row r="13" spans="1:2" x14ac:dyDescent="0.25">
      <c r="A13" s="778" t="s">
        <v>927</v>
      </c>
      <c r="B13" s="369"/>
    </row>
    <row r="14" spans="1:2" x14ac:dyDescent="0.25">
      <c r="A14" s="779"/>
      <c r="B14" s="369"/>
    </row>
    <row r="15" spans="1:2" x14ac:dyDescent="0.25">
      <c r="A15" s="779"/>
      <c r="B15" s="369"/>
    </row>
    <row r="16" spans="1:2" x14ac:dyDescent="0.25">
      <c r="A16" s="779"/>
      <c r="B16" s="369"/>
    </row>
    <row r="17" spans="1:2" x14ac:dyDescent="0.25">
      <c r="A17" s="780"/>
      <c r="B17" s="369"/>
    </row>
    <row r="18" spans="1:2" x14ac:dyDescent="0.25">
      <c r="A18" s="778" t="s">
        <v>408</v>
      </c>
      <c r="B18" s="369"/>
    </row>
    <row r="19" spans="1:2" x14ac:dyDescent="0.25">
      <c r="A19" s="779"/>
      <c r="B19" s="369"/>
    </row>
    <row r="20" spans="1:2" x14ac:dyDescent="0.25">
      <c r="A20" s="779"/>
      <c r="B20" s="369"/>
    </row>
    <row r="21" spans="1:2" x14ac:dyDescent="0.25">
      <c r="A21" s="779"/>
      <c r="B21" s="369"/>
    </row>
    <row r="22" spans="1:2" x14ac:dyDescent="0.25">
      <c r="A22" s="780"/>
      <c r="B22" s="369"/>
    </row>
    <row r="23" spans="1:2" x14ac:dyDescent="0.25">
      <c r="A23" s="777" t="s">
        <v>422</v>
      </c>
      <c r="B23" s="369"/>
    </row>
    <row r="24" spans="1:2" x14ac:dyDescent="0.25">
      <c r="A24" s="777"/>
      <c r="B24" s="369"/>
    </row>
    <row r="25" spans="1:2" x14ac:dyDescent="0.25">
      <c r="A25" s="777"/>
      <c r="B25" s="369"/>
    </row>
    <row r="26" spans="1:2" x14ac:dyDescent="0.25">
      <c r="A26" s="777"/>
      <c r="B26" s="369"/>
    </row>
    <row r="27" spans="1:2" x14ac:dyDescent="0.25">
      <c r="A27" s="777"/>
      <c r="B27" s="369"/>
    </row>
    <row r="28" spans="1:2" x14ac:dyDescent="0.25">
      <c r="A28" s="777" t="s">
        <v>923</v>
      </c>
      <c r="B28" s="369"/>
    </row>
    <row r="29" spans="1:2" x14ac:dyDescent="0.25">
      <c r="A29" s="777"/>
      <c r="B29" s="369"/>
    </row>
    <row r="30" spans="1:2" x14ac:dyDescent="0.25">
      <c r="A30" s="777"/>
      <c r="B30" s="369"/>
    </row>
    <row r="31" spans="1:2" x14ac:dyDescent="0.25">
      <c r="A31" s="777"/>
      <c r="B31" s="369"/>
    </row>
    <row r="32" spans="1:2" x14ac:dyDescent="0.25">
      <c r="A32" s="777"/>
      <c r="B32" s="369"/>
    </row>
    <row r="33" spans="1:2" x14ac:dyDescent="0.25">
      <c r="A33" s="777" t="s">
        <v>924</v>
      </c>
      <c r="B33" s="369"/>
    </row>
    <row r="34" spans="1:2" x14ac:dyDescent="0.25">
      <c r="A34" s="777"/>
      <c r="B34" s="369"/>
    </row>
    <row r="35" spans="1:2" x14ac:dyDescent="0.25">
      <c r="A35" s="777"/>
      <c r="B35" s="369"/>
    </row>
    <row r="36" spans="1:2" x14ac:dyDescent="0.25">
      <c r="A36" s="777"/>
      <c r="B36" s="369"/>
    </row>
    <row r="37" spans="1:2" x14ac:dyDescent="0.25">
      <c r="A37" s="777"/>
      <c r="B37" s="369"/>
    </row>
    <row r="38" spans="1:2" x14ac:dyDescent="0.25">
      <c r="A38" s="777" t="s">
        <v>925</v>
      </c>
      <c r="B38" s="369"/>
    </row>
    <row r="39" spans="1:2" x14ac:dyDescent="0.25">
      <c r="A39" s="777"/>
      <c r="B39" s="369"/>
    </row>
    <row r="40" spans="1:2" x14ac:dyDescent="0.25">
      <c r="A40" s="777"/>
      <c r="B40" s="369"/>
    </row>
    <row r="41" spans="1:2" x14ac:dyDescent="0.25">
      <c r="A41" s="777"/>
      <c r="B41" s="369"/>
    </row>
    <row r="42" spans="1:2" x14ac:dyDescent="0.25">
      <c r="A42" s="777"/>
      <c r="B42" s="369"/>
    </row>
    <row r="43" spans="1:2" x14ac:dyDescent="0.25">
      <c r="A43" s="777" t="s">
        <v>926</v>
      </c>
      <c r="B43" s="369"/>
    </row>
    <row r="44" spans="1:2" x14ac:dyDescent="0.25">
      <c r="A44" s="777"/>
      <c r="B44" s="369"/>
    </row>
    <row r="45" spans="1:2" x14ac:dyDescent="0.25">
      <c r="A45" s="777"/>
      <c r="B45" s="369"/>
    </row>
    <row r="46" spans="1:2" x14ac:dyDescent="0.25">
      <c r="A46" s="777"/>
      <c r="B46" s="369"/>
    </row>
    <row r="47" spans="1:2" x14ac:dyDescent="0.25">
      <c r="A47" s="777"/>
      <c r="B47" s="369"/>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83" t="s">
        <v>330</v>
      </c>
      <c r="B2" s="783"/>
      <c r="C2" s="27"/>
    </row>
    <row r="3" spans="1:3" x14ac:dyDescent="0.25">
      <c r="A3" s="783" t="s">
        <v>331</v>
      </c>
      <c r="B3" s="783"/>
      <c r="C3" s="27"/>
    </row>
    <row r="4" spans="1:3" ht="15.75" thickBot="1" x14ac:dyDescent="0.3">
      <c r="A4" s="27"/>
      <c r="B4" s="27"/>
      <c r="C4" s="27"/>
    </row>
    <row r="5" spans="1:3" x14ac:dyDescent="0.25">
      <c r="A5" s="28" t="s">
        <v>207</v>
      </c>
      <c r="B5" s="29" t="s">
        <v>332</v>
      </c>
      <c r="C5" s="30" t="s">
        <v>333</v>
      </c>
    </row>
    <row r="6" spans="1:3" x14ac:dyDescent="0.25">
      <c r="A6" s="781" t="s">
        <v>334</v>
      </c>
      <c r="B6" s="31" t="s">
        <v>335</v>
      </c>
      <c r="C6" s="32" t="s">
        <v>336</v>
      </c>
    </row>
    <row r="7" spans="1:3" x14ac:dyDescent="0.25">
      <c r="A7" s="781"/>
      <c r="B7" s="31" t="s">
        <v>337</v>
      </c>
      <c r="C7" s="32" t="s">
        <v>336</v>
      </c>
    </row>
    <row r="8" spans="1:3" x14ac:dyDescent="0.25">
      <c r="A8" s="781"/>
      <c r="B8" s="31" t="s">
        <v>338</v>
      </c>
      <c r="C8" s="32" t="s">
        <v>336</v>
      </c>
    </row>
    <row r="9" spans="1:3" x14ac:dyDescent="0.25">
      <c r="A9" s="781"/>
      <c r="B9" s="31" t="s">
        <v>339</v>
      </c>
      <c r="C9" s="32" t="s">
        <v>336</v>
      </c>
    </row>
    <row r="10" spans="1:3" x14ac:dyDescent="0.25">
      <c r="A10" s="781"/>
      <c r="B10" s="31" t="s">
        <v>340</v>
      </c>
      <c r="C10" s="32" t="s">
        <v>336</v>
      </c>
    </row>
    <row r="11" spans="1:3" x14ac:dyDescent="0.25">
      <c r="A11" s="781"/>
      <c r="B11" s="31" t="s">
        <v>341</v>
      </c>
      <c r="C11" s="32" t="s">
        <v>336</v>
      </c>
    </row>
    <row r="12" spans="1:3" x14ac:dyDescent="0.25">
      <c r="A12" s="781" t="s">
        <v>342</v>
      </c>
      <c r="B12" s="31" t="s">
        <v>343</v>
      </c>
      <c r="C12" s="32" t="s">
        <v>60</v>
      </c>
    </row>
    <row r="13" spans="1:3" x14ac:dyDescent="0.25">
      <c r="A13" s="781"/>
      <c r="B13" s="31" t="s">
        <v>344</v>
      </c>
      <c r="C13" s="32" t="s">
        <v>60</v>
      </c>
    </row>
    <row r="14" spans="1:3" x14ac:dyDescent="0.25">
      <c r="A14" s="781"/>
      <c r="B14" s="31" t="s">
        <v>345</v>
      </c>
      <c r="C14" s="32" t="s">
        <v>60</v>
      </c>
    </row>
    <row r="15" spans="1:3" x14ac:dyDescent="0.25">
      <c r="A15" s="781"/>
      <c r="B15" s="31" t="s">
        <v>346</v>
      </c>
      <c r="C15" s="32" t="s">
        <v>60</v>
      </c>
    </row>
    <row r="16" spans="1:3" x14ac:dyDescent="0.25">
      <c r="A16" s="781"/>
      <c r="B16" s="31" t="s">
        <v>347</v>
      </c>
      <c r="C16" s="32" t="s">
        <v>60</v>
      </c>
    </row>
    <row r="17" spans="1:3" x14ac:dyDescent="0.25">
      <c r="A17" s="781" t="s">
        <v>348</v>
      </c>
      <c r="B17" s="31" t="s">
        <v>349</v>
      </c>
      <c r="C17" s="32" t="s">
        <v>350</v>
      </c>
    </row>
    <row r="18" spans="1:3" x14ac:dyDescent="0.25">
      <c r="A18" s="781"/>
      <c r="B18" s="31" t="s">
        <v>351</v>
      </c>
      <c r="C18" s="32" t="s">
        <v>336</v>
      </c>
    </row>
    <row r="19" spans="1:3" x14ac:dyDescent="0.25">
      <c r="A19" s="781"/>
      <c r="B19" s="31" t="s">
        <v>352</v>
      </c>
      <c r="C19" s="32" t="s">
        <v>350</v>
      </c>
    </row>
    <row r="20" spans="1:3" x14ac:dyDescent="0.25">
      <c r="A20" s="781" t="s">
        <v>353</v>
      </c>
      <c r="B20" s="31" t="s">
        <v>354</v>
      </c>
      <c r="C20" s="32" t="s">
        <v>336</v>
      </c>
    </row>
    <row r="21" spans="1:3" x14ac:dyDescent="0.25">
      <c r="A21" s="781"/>
      <c r="B21" s="31" t="s">
        <v>355</v>
      </c>
      <c r="C21" s="32" t="s">
        <v>336</v>
      </c>
    </row>
    <row r="22" spans="1:3" x14ac:dyDescent="0.25">
      <c r="A22" s="781"/>
      <c r="B22" s="31" t="s">
        <v>356</v>
      </c>
      <c r="C22" s="32" t="s">
        <v>336</v>
      </c>
    </row>
    <row r="23" spans="1:3" x14ac:dyDescent="0.25">
      <c r="A23" s="781" t="s">
        <v>357</v>
      </c>
      <c r="B23" s="31" t="s">
        <v>358</v>
      </c>
      <c r="C23" s="32" t="s">
        <v>359</v>
      </c>
    </row>
    <row r="24" spans="1:3" x14ac:dyDescent="0.25">
      <c r="A24" s="781"/>
      <c r="B24" s="31" t="s">
        <v>360</v>
      </c>
      <c r="C24" s="32" t="s">
        <v>359</v>
      </c>
    </row>
    <row r="25" spans="1:3" x14ac:dyDescent="0.25">
      <c r="A25" s="781"/>
      <c r="B25" s="31" t="s">
        <v>361</v>
      </c>
      <c r="C25" s="32" t="s">
        <v>359</v>
      </c>
    </row>
    <row r="26" spans="1:3" x14ac:dyDescent="0.25">
      <c r="A26" s="781"/>
      <c r="B26" s="31" t="s">
        <v>362</v>
      </c>
      <c r="C26" s="32" t="s">
        <v>359</v>
      </c>
    </row>
    <row r="27" spans="1:3" x14ac:dyDescent="0.25">
      <c r="A27" s="781"/>
      <c r="B27" s="31" t="s">
        <v>363</v>
      </c>
      <c r="C27" s="32" t="s">
        <v>359</v>
      </c>
    </row>
    <row r="28" spans="1:3" x14ac:dyDescent="0.25">
      <c r="A28" s="781"/>
      <c r="B28" s="31" t="s">
        <v>364</v>
      </c>
      <c r="C28" s="32" t="s">
        <v>359</v>
      </c>
    </row>
    <row r="29" spans="1:3" x14ac:dyDescent="0.25">
      <c r="A29" s="781"/>
      <c r="B29" s="31" t="s">
        <v>365</v>
      </c>
      <c r="C29" s="32" t="s">
        <v>350</v>
      </c>
    </row>
    <row r="30" spans="1:3" x14ac:dyDescent="0.25">
      <c r="A30" s="781"/>
      <c r="B30" s="31" t="s">
        <v>366</v>
      </c>
      <c r="C30" s="32" t="s">
        <v>350</v>
      </c>
    </row>
    <row r="31" spans="1:3" x14ac:dyDescent="0.25">
      <c r="A31" s="781"/>
      <c r="B31" s="31" t="s">
        <v>367</v>
      </c>
      <c r="C31" s="32" t="s">
        <v>359</v>
      </c>
    </row>
    <row r="32" spans="1:3" x14ac:dyDescent="0.25">
      <c r="A32" s="781"/>
      <c r="B32" s="31" t="s">
        <v>368</v>
      </c>
      <c r="C32" s="32" t="s">
        <v>350</v>
      </c>
    </row>
    <row r="33" spans="1:3" x14ac:dyDescent="0.25">
      <c r="A33" s="781"/>
      <c r="B33" s="31" t="s">
        <v>369</v>
      </c>
      <c r="C33" s="32" t="s">
        <v>359</v>
      </c>
    </row>
    <row r="34" spans="1:3" x14ac:dyDescent="0.25">
      <c r="A34" s="781" t="s">
        <v>370</v>
      </c>
      <c r="B34" s="31" t="s">
        <v>371</v>
      </c>
      <c r="C34" s="32" t="s">
        <v>59</v>
      </c>
    </row>
    <row r="35" spans="1:3" x14ac:dyDescent="0.25">
      <c r="A35" s="781"/>
      <c r="B35" s="31" t="s">
        <v>372</v>
      </c>
      <c r="C35" s="32" t="s">
        <v>59</v>
      </c>
    </row>
    <row r="36" spans="1:3" x14ac:dyDescent="0.25">
      <c r="A36" s="781"/>
      <c r="B36" s="31" t="s">
        <v>373</v>
      </c>
      <c r="C36" s="32" t="s">
        <v>350</v>
      </c>
    </row>
    <row r="37" spans="1:3" x14ac:dyDescent="0.25">
      <c r="A37" s="781"/>
      <c r="B37" s="31" t="s">
        <v>374</v>
      </c>
      <c r="C37" s="32" t="s">
        <v>59</v>
      </c>
    </row>
    <row r="38" spans="1:3" x14ac:dyDescent="0.25">
      <c r="A38" s="781"/>
      <c r="B38" s="31" t="s">
        <v>375</v>
      </c>
      <c r="C38" s="32" t="s">
        <v>350</v>
      </c>
    </row>
    <row r="39" spans="1:3" x14ac:dyDescent="0.25">
      <c r="A39" s="781" t="s">
        <v>376</v>
      </c>
      <c r="B39" s="31" t="s">
        <v>377</v>
      </c>
      <c r="C39" s="32" t="s">
        <v>359</v>
      </c>
    </row>
    <row r="40" spans="1:3" x14ac:dyDescent="0.25">
      <c r="A40" s="781"/>
      <c r="B40" s="31" t="s">
        <v>378</v>
      </c>
      <c r="C40" s="32" t="s">
        <v>359</v>
      </c>
    </row>
    <row r="41" spans="1:3" x14ac:dyDescent="0.25">
      <c r="A41" s="781"/>
      <c r="B41" s="31" t="s">
        <v>379</v>
      </c>
      <c r="C41" s="32" t="s">
        <v>350</v>
      </c>
    </row>
    <row r="42" spans="1:3" x14ac:dyDescent="0.25">
      <c r="A42" s="781"/>
      <c r="B42" s="31" t="s">
        <v>380</v>
      </c>
      <c r="C42" s="32" t="s">
        <v>359</v>
      </c>
    </row>
    <row r="43" spans="1:3" x14ac:dyDescent="0.25">
      <c r="A43" s="781"/>
      <c r="B43" s="31" t="s">
        <v>381</v>
      </c>
      <c r="C43" s="32" t="s">
        <v>359</v>
      </c>
    </row>
    <row r="44" spans="1:3" x14ac:dyDescent="0.25">
      <c r="A44" s="781" t="s">
        <v>382</v>
      </c>
      <c r="B44" s="31" t="s">
        <v>383</v>
      </c>
      <c r="C44" s="32" t="s">
        <v>59</v>
      </c>
    </row>
    <row r="45" spans="1:3" x14ac:dyDescent="0.25">
      <c r="A45" s="781"/>
      <c r="B45" s="31" t="s">
        <v>384</v>
      </c>
      <c r="C45" s="32" t="s">
        <v>350</v>
      </c>
    </row>
    <row r="46" spans="1:3" x14ac:dyDescent="0.25">
      <c r="A46" s="781"/>
      <c r="B46" s="31" t="s">
        <v>385</v>
      </c>
      <c r="C46" s="32" t="s">
        <v>359</v>
      </c>
    </row>
    <row r="47" spans="1:3" x14ac:dyDescent="0.25">
      <c r="A47" s="781"/>
      <c r="B47" s="31" t="s">
        <v>386</v>
      </c>
      <c r="C47" s="32" t="s">
        <v>359</v>
      </c>
    </row>
    <row r="48" spans="1:3" ht="15.75" thickBot="1" x14ac:dyDescent="0.3">
      <c r="A48" s="782"/>
      <c r="B48" s="33" t="s">
        <v>387</v>
      </c>
      <c r="C48" s="34" t="s">
        <v>336</v>
      </c>
    </row>
    <row r="49" spans="1:3" x14ac:dyDescent="0.25">
      <c r="A49" s="781" t="s">
        <v>388</v>
      </c>
      <c r="B49" s="31" t="s">
        <v>389</v>
      </c>
      <c r="C49" s="32" t="s">
        <v>359</v>
      </c>
    </row>
    <row r="50" spans="1:3" x14ac:dyDescent="0.25">
      <c r="A50" s="781"/>
      <c r="B50" s="31" t="s">
        <v>390</v>
      </c>
      <c r="C50" s="32" t="s">
        <v>350</v>
      </c>
    </row>
    <row r="51" spans="1:3" x14ac:dyDescent="0.25">
      <c r="A51" s="781"/>
      <c r="B51" s="31" t="s">
        <v>391</v>
      </c>
      <c r="C51" s="32" t="s">
        <v>359</v>
      </c>
    </row>
    <row r="52" spans="1:3" x14ac:dyDescent="0.25">
      <c r="A52" s="781"/>
      <c r="B52" s="31" t="s">
        <v>392</v>
      </c>
      <c r="C52" s="32" t="s">
        <v>359</v>
      </c>
    </row>
    <row r="53" spans="1:3" x14ac:dyDescent="0.25">
      <c r="A53" s="781"/>
      <c r="B53" s="31" t="s">
        <v>393</v>
      </c>
      <c r="C53" s="32" t="s">
        <v>350</v>
      </c>
    </row>
    <row r="54" spans="1:3" x14ac:dyDescent="0.25">
      <c r="A54" s="781"/>
      <c r="B54" s="31" t="s">
        <v>394</v>
      </c>
      <c r="C54" s="32"/>
    </row>
    <row r="55" spans="1:3" x14ac:dyDescent="0.25">
      <c r="A55" s="781"/>
      <c r="B55" s="31" t="s">
        <v>395</v>
      </c>
      <c r="C55" s="32" t="s">
        <v>359</v>
      </c>
    </row>
    <row r="56" spans="1:3" x14ac:dyDescent="0.25">
      <c r="A56" s="781"/>
      <c r="B56" s="31" t="s">
        <v>396</v>
      </c>
      <c r="C56" s="32" t="s">
        <v>359</v>
      </c>
    </row>
    <row r="57" spans="1:3" x14ac:dyDescent="0.25">
      <c r="A57" s="781"/>
      <c r="B57" s="31" t="s">
        <v>397</v>
      </c>
      <c r="C57" s="32"/>
    </row>
    <row r="58" spans="1:3" x14ac:dyDescent="0.25">
      <c r="A58" s="781"/>
      <c r="B58" s="31" t="s">
        <v>398</v>
      </c>
      <c r="C58" s="32"/>
    </row>
    <row r="59" spans="1:3" x14ac:dyDescent="0.25">
      <c r="A59" s="781"/>
      <c r="B59" s="31" t="s">
        <v>399</v>
      </c>
      <c r="C59" s="32" t="s">
        <v>359</v>
      </c>
    </row>
    <row r="60" spans="1:3" ht="15.75" thickBot="1" x14ac:dyDescent="0.3">
      <c r="A60" s="782"/>
      <c r="B60" s="33" t="s">
        <v>400</v>
      </c>
      <c r="C60" s="34" t="s">
        <v>350</v>
      </c>
    </row>
    <row r="66" spans="1:1" x14ac:dyDescent="0.25">
      <c r="A66" s="27" t="s">
        <v>401</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2.xml><?xml version="1.0" encoding="utf-8"?>
<ds:datastoreItem xmlns:ds="http://schemas.openxmlformats.org/officeDocument/2006/customXml" ds:itemID="{36AA7709-3EC0-4D95-A9B4-124F006DE7F2}">
  <ds:schemaRefs>
    <ds:schemaRef ds:uri="http://purl.org/dc/elements/1.1/"/>
    <ds:schemaRef ds:uri="http://schemas.microsoft.com/office/2006/documentManagement/types"/>
    <ds:schemaRef ds:uri="http://purl.org/dc/terms/"/>
    <ds:schemaRef ds:uri="http://schemas.microsoft.com/sharepoint/v3"/>
    <ds:schemaRef ds:uri="http://www.w3.org/XML/1998/namespace"/>
    <ds:schemaRef ds:uri="2f25a8a8-45b7-41bd-8691-1f4bb16f7423"/>
    <ds:schemaRef ds:uri="http://purl.org/dc/dcmitype/"/>
    <ds:schemaRef ds:uri="http://schemas.openxmlformats.org/package/2006/metadata/core-properties"/>
    <ds:schemaRef ds:uri="http://schemas.microsoft.com/office/infopath/2007/PartnerControls"/>
    <ds:schemaRef ds:uri="6ab0c25d-58da-4176-91f8-ece4bf43e2d4"/>
    <ds:schemaRef ds:uri="http://schemas.microsoft.com/office/2006/metadata/properties"/>
  </ds:schemaRefs>
</ds:datastoreItem>
</file>

<file path=customXml/itemProps3.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Nelson Javier Velandia Castro</cp:lastModifiedBy>
  <cp:revision/>
  <cp:lastPrinted>2024-01-18T16:36:57Z</cp:lastPrinted>
  <dcterms:created xsi:type="dcterms:W3CDTF">2016-01-28T19:24:31Z</dcterms:created>
  <dcterms:modified xsi:type="dcterms:W3CDTF">2024-01-22T19:23:47Z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